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František Doubravský" reservationPassword="0"/>
  <workbookPr/>
  <bookViews>
    <workbookView xWindow="240" yWindow="120" windowWidth="14940" windowHeight="9225" activeTab="0"/>
  </bookViews>
  <sheets>
    <sheet name="Rekapitulace" sheetId="1" r:id="rId1"/>
    <sheet name="SO 000" sheetId="2" r:id="rId2"/>
    <sheet name="SO 001" sheetId="3" r:id="rId3"/>
    <sheet name="SO 201" sheetId="4" r:id="rId4"/>
  </sheets>
  <definedNames/>
  <calcPr/>
  <webPublishing/>
</workbook>
</file>

<file path=xl/sharedStrings.xml><?xml version="1.0" encoding="utf-8"?>
<sst xmlns="http://schemas.openxmlformats.org/spreadsheetml/2006/main" count="1739" uniqueCount="570">
  <si>
    <t>Firma: Firma</t>
  </si>
  <si>
    <t>Rekapitulace ceny</t>
  </si>
  <si>
    <t>Stavba: 2555-21-3 - Lávka ev. č. L-001 Přelouč – oprava (DUSP+PDPS)</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</si>
  <si>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</si>
  <si>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</si>
  <si>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</si>
  <si>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</si>
  <si>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</si>
  <si>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</si>
  <si>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</si>
  <si>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</si>
  <si>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</si>
  <si>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</si>
  <si>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</si>
  <si>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</si>
  <si>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2555-21-3</t>
  </si>
  <si>
    <t>Lávka ev. č. L-001 Přelouč – oprava (DUSP+PDPS)</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</si>
  <si>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</si>
  <si>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</si>
  <si>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</si>
  <si>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</si>
  <si>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</si>
  <si>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</si>
  <si>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</si>
  <si>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</si>
  <si>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</si>
  <si>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</si>
  <si>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</si>
  <si>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</si>
  <si>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</si>
  <si>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</si>
  <si>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</si>
  <si>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</si>
  <si>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</si>
  <si>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</si>
  <si>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</si>
  <si>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</si>
  <si>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</si>
  <si>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</si>
  <si>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</si>
  <si>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</si>
  <si>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</si>
  <si>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</si>
  <si>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</si>
  <si>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</si>
  <si>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</si>
  <si>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02510</t>
  </si>
  <si>
    <t/>
  </si>
  <si>
    <t>ZKOUŠENÍ MATERIÁLŮ ZKUŠEBNOU ZHOTOVITELE</t>
  </si>
  <si>
    <t>KPL</t>
  </si>
  <si>
    <t>PP</t>
  </si>
  <si>
    <t>VV</t>
  </si>
  <si>
    <t>Společná položka pro celou stavbu.  
"Laboratorní analýza vzorků znovuzískaných asfaltových směsí (ZAS) po odfrézování a vybourání asfaltových vrstev vozovek a zatřídění dle vyhlášky č.130/2019Sb. Zkouška na přítomnost PAU.  
Komplet - odběr vzorků, vyhodnocení, závěrečná zpráva  
1=1,000 [A]</t>
  </si>
  <si>
    <t>TS</t>
  </si>
  <si>
    <t>zahrnuje veškeré náklady spojené s objednatelem požadovanými zkouškami</t>
  </si>
  <si>
    <t>02710</t>
  </si>
  <si>
    <t>POMOC PRÁCE ZŘÍZ NEBO ZAJIŠŤ OBJÍŽĎKY A PŘÍSTUP CESTY</t>
  </si>
  <si>
    <t>Položka společná pro celou stavbu. 
Soubor všech nutných opatření pro vybudování/zprovoznění/provozování/zrušení provizorních a přístupových komunikací do prostoru staveniště a také přístupových svážnic do prostoru koryta v.t. ke spodní stavbě lávky, a to z prostoru stávajících nábřežních komunikací (levobřežní popř. pravobřežní). Položka včetně nutných opatření pro zajištění sjízdnosti přístupových komunikací a také svážnic při zhoršených klimatických podmínkách (např. panelové rovnaniny apod.) včetně nutné manipulace v případě povodňových průtoků v korytě v.t. apod. Položka obsahuje i uvedení dotčených ploch do původního či do předem dohodnutého stavu. Položka včetně vypracování nutné dokumentace a projednání s vlastníkem pozemků. Součástí položky nájemné za užívání potřebných pozemků nad rámec této PD. 
Komplet 1=1,000 [A]</t>
  </si>
  <si>
    <t>zahrnuje veškeré náklady spojené s objednatelem požadovanými zařízeními</t>
  </si>
  <si>
    <t>02730</t>
  </si>
  <si>
    <t>POMOC PRÁCE ZŘÍZ NEBO ZAJIŠŤ OCHRANU INŽENÝRSKÝCH SÍTÍ</t>
  </si>
  <si>
    <t>Položka společná pro celou stavbu. 
Soubor nutných přípravných prací potřebných k vytvoření provizorních ochranných konstrukcí na předmostích kolem stávající tras I.S. Projednání opatření se správcem, nutná projektová dokumentace apod. 
Komplet 1=1,000 [A]</t>
  </si>
  <si>
    <t>02821</t>
  </si>
  <si>
    <t>PRŮZKUMNÉ PRÁCE ARCHEOLOGICKÉ NA POVRCHU</t>
  </si>
  <si>
    <t>Položka společná pro celou stavbu 
Soubor průzkumných prací archeologických. Komplet 1=1,000 [A]</t>
  </si>
  <si>
    <t>zahrnuje veškeré náklady spojené s objednatelem požadovanými pracemi</t>
  </si>
  <si>
    <t>02910</t>
  </si>
  <si>
    <t>OSTATNÍ POŽADAVKY - ZEMĚMĚŘIČSKÁ MĚŘENÍ</t>
  </si>
  <si>
    <t>Položka společná pro celou stavbu. 
Soubor geodetických prácí zhotovitele nutných pro vypracování DSPS. 
1=1,000 [A]</t>
  </si>
  <si>
    <t>zahrnuje veškeré náklady spojené s objednatelem požadovanými pracemi,  
- pro stanovení orientační investorské ceny určete jednotkovou cenu jako 1% odhadované ceny stavby</t>
  </si>
  <si>
    <t>02911</t>
  </si>
  <si>
    <t>OSTATNÍ POŽADAVKY - GEODETICKÉ ZAMĚŘENÍ</t>
  </si>
  <si>
    <t>HM</t>
  </si>
  <si>
    <t>Položka společná pro celou stavbu. 
Soubor geodetických prácí požadovaných správcem koryta v.t. (Povodí Labe s.p.). Zaměření dna koryta v.t. před a po realizaci dle požadavků stanoviska správce vodního toku. 
Soubor geodetických prácí - komplet 1=1,000 [A]</t>
  </si>
  <si>
    <t>7</t>
  </si>
  <si>
    <t>02944</t>
  </si>
  <si>
    <t>OSTAT POŽADAVKY - DOKUMENTACE SKUTEČ PROVEDENÍ V DIGIT FORMĚ</t>
  </si>
  <si>
    <t>Položka společná pro celou stavbu 
Cena za zpracování DSPS (dokumentace skutečného provedení stavby) - SO 201. 
Předání investorovi 4x tisk + 1x v otevřené elektronické podobě. Komplet 1=1,000 [A]</t>
  </si>
  <si>
    <t>8</t>
  </si>
  <si>
    <t>02945</t>
  </si>
  <si>
    <t>OSTAT POŽADAVKY - GEOMETRICKÝ PLÁN</t>
  </si>
  <si>
    <t>Položka společná pro celou stavbu 
Zpracování geometrického plánu potvrzeného katastrálním úřadem - komplet 1=1,000 [A]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</si>
  <si>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</si>
  <si>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</si>
  <si>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</si>
  <si>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Položka společná pro celou stavbu. 
Zpracování podrobné fotodokumentace s časovým určením vč.popisu - 4x tisk + 1x CD 
1=1,000 [A]</t>
  </si>
  <si>
    <t>položka zahrnuje: 
- fotodokumentaci zadavatelem požadovaného děje a konstrukcí v požadovaných časových intervalech 
- zadavatelem specifikované výstupy (fotografie v papírovém a digitálním formátu) v požadovaném počtu</t>
  </si>
  <si>
    <t>02947</t>
  </si>
  <si>
    <t>OSTAT POŽADAVKY - HAVARIJNÍ A POVODŇOVÝ PLÁN - AKTUALIZACE</t>
  </si>
  <si>
    <t>Položka společná pro celou stavbu. 
Výstup 4x tisk + 1x CD  
Havarijní plán - celkem 1=1,000 [A] 
Povodňový plán - celkem 1=1,000 [B] 
Celkem: A+B=2,000 [C]</t>
  </si>
  <si>
    <t>11</t>
  </si>
  <si>
    <t>02950</t>
  </si>
  <si>
    <t>OSTATNÍ POŽADAVKY - POSUDKY, KONTROLY, REVIZNÍ ZPRÁVY</t>
  </si>
  <si>
    <t>Položka společná pro celou akci. 
Zdokumentování (pasportizace) stávajícího stavu konstrukcí, objektů, pozemků, sítí, komunikací apod., které budou stavbou dotčeny vč. fotodokumentace, projednání a odsouhlasení dotčenými osobami, správci, vlastníky. 
Provedení souboru prací PŘED započetím stavebních prací vč. vypracování zprávy vč. projednání a odsouhlasení. 
Provedení souboru prací v PRŮBĚHU výstavby akce - 1x/měsíc vč. vypracování zprávy vč. projednání a odsouhlasení. 
Provedení souboru prací PO dokončení stavebních prací vč. vypracování zprávy vč. projednání a odsouhlasení. 
Závěrečné vyhodnocení stavu ploch, objektů apod., návrh nápravných opatření, závěrečná zpráva jako podklad pro nápravná opatření řešení mimo tuto akci (v rámci samostatné akce mimo tuto PD). 
1=1,000 [A]</t>
  </si>
  <si>
    <t>12</t>
  </si>
  <si>
    <t>02960</t>
  </si>
  <si>
    <t>OSTATNÍ POŽADAVKY - ODBORNÝ DOZOR</t>
  </si>
  <si>
    <t>Položka společná pro celou akci. 
Autorský dozor projektanta - komplet 1=1,000 [A]</t>
  </si>
  <si>
    <t>zahrnuje veškeré náklady spojené s objednatelem požadovaným dozorem</t>
  </si>
  <si>
    <t>13</t>
  </si>
  <si>
    <t>02990</t>
  </si>
  <si>
    <t>OSTATNÍ POŽADAVKY - INFORMAČNÍ TABULE</t>
  </si>
  <si>
    <t>Položka společná pro celou stavbu. 
Soubor informačních tabulí na předmostích lávky po celou dobu výstavby. 
Komplet 1=1,000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</si>
  <si>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</si>
  <si>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14</t>
  </si>
  <si>
    <t>03100</t>
  </si>
  <si>
    <t>ZAŘÍZENÍ STAVENIŠTĚ - ZŘÍZENÍ, PROVOZ, DEMONTÁŽ</t>
  </si>
  <si>
    <t>Soubor opatření pro zřízení a zajištění staveniště. Položka zahrnuje i soubor činností nutných pro zřízení/provozování/odstranění provizorních ploch na předmostích a pod mostem. Součástí položky i uvedení dotčených ploch do původního či do předem dohodnutého stavu. 
Komplet 1=1,000 [A]</t>
  </si>
  <si>
    <t>zahrnuje objednatelem povolené náklady na pořízení (event. pronájem), provozování, udržování a likvidaci zhotovitelova zařízení</t>
  </si>
  <si>
    <t>SO 001</t>
  </si>
  <si>
    <t>DEMOLICE SPODNÍ STAVBY LÁVKY</t>
  </si>
  <si>
    <t>014112</t>
  </si>
  <si>
    <t>POPLATKY ZA SKLÁDKU TYP S-IO (INERTNÍ ODPAD)</t>
  </si>
  <si>
    <t>T</t>
  </si>
  <si>
    <t>Poplatky za uložení stavebních sutí a kamene na trvalou skládku. 
položka 11424 - 0,20*110,017=22,003 [A] 
položka 96615 - 72,21=72,210 [B] 
položka 96616 - 83,57=83,570 [C] 
Celkem: A+B+C=177,783 [D]</t>
  </si>
  <si>
    <t>zahrnuje veškeré poplatky provozovateli skládky související s uložením odpadu na skládce.</t>
  </si>
  <si>
    <t>014122</t>
  </si>
  <si>
    <t>POPLATKY ZA SKLÁDKU TYP S-OO (OSTATNÍ ODPAD)</t>
  </si>
  <si>
    <t>Poplatky za likvidaci a uložení dřevní hmoty z pilotového založení stávající spodní stavby lávky (na trvalou skládku). 
položka 96617.1 - 0,7*3,82=2,674 [A]</t>
  </si>
  <si>
    <t>Soubor nutných opatření předcházejících vybudování provizorních ochranných a podpěrných konstrukcí kolem tras stávajích I.S. na předmostí OP1+OP5. 
Součástí položky i celková kontrola tras stávajících I.S. na lávce před stavbou. Prohlídka za účasti správcem včetně projednání a odsouhlasení  typu a tvaru ochranné konstrukce kolem tras I.S. (po celou dobu výstavby). 
Prostor u OP1 - Komplet 1=1,000 [A] 
Prostor u OP5 - Komplet 1=1,000 [B] 
Celkem: A+B=2,000 [C]</t>
  </si>
  <si>
    <t>02943</t>
  </si>
  <si>
    <t>OSTATNÍ POŽADAVKY - VYPRACOVÁNÍ RDS</t>
  </si>
  <si>
    <t>Vypracování PD bouracích prací - RDS SO 001 (4x tisk; 1x CD) - komplet 1=1,000 [A]</t>
  </si>
  <si>
    <t>Zemní práce</t>
  </si>
  <si>
    <t>11010</t>
  </si>
  <si>
    <t>VŠEOBECNÉ VYKLIZENÍ ZASTAVĚNÉHO ÚZEMÍ</t>
  </si>
  <si>
    <t>M2</t>
  </si>
  <si>
    <t>Plochy odečteny z grafického systému AutoCAD. 
Všeobecný úklid prostoru staveniště (odstranění černých skládek, odpadků apod.). 
Prostor staveniště (dočasného záboru) - celkem 3076=3 076,000 [A]</t>
  </si>
  <si>
    <t>zahrnuje odstranění všech překážek pro uskutečnění stavby</t>
  </si>
  <si>
    <t>11120</t>
  </si>
  <si>
    <t>ODSTRANĚNÍ KŘOVIN</t>
  </si>
  <si>
    <t>Zahrnuje veškerou manipulaci vč. uložení vč. poplatku za uložení. 
Odstranění křovin a stromů do průměru 0,10m. 
Odstranění keřových porostů ze zájmového prostoru staveniště - celkem 39,9m2=39,900 [A]</t>
  </si>
  <si>
    <t>odstranění křovin a stromů do průměru 100 mm 
doprava dřevin bez ohledu na vzdálenost 
spálení na hromadách nebo štěpkování</t>
  </si>
  <si>
    <t>11424</t>
  </si>
  <si>
    <t>ODSTRAN KONSTR VODNÍCH KORYT Z LOM KAM NA SUCHO</t>
  </si>
  <si>
    <t>M3</t>
  </si>
  <si>
    <t>Kompletní odstranění/rozebrání kamenných záhozů provedených kolem stávající spodní stavby (krajní opěry, střední podpěry). Fakturace bude prováděna dle skutečnosti až po potvrzení a odsouhlasení TDI či objednatelem. 
Předpoklad uložení 80% kamenů na dočasnou skládku pro zpětné použití (v rámci položky 465513), 20% na trvalou skládku jako nepoužitelné (v rámci položky 014111). 
Koryto v.t. v líci OP1 (předpoklad - zakryté vegetací) - celkem 0,4*(2,0+2,0)*10,6=16,960 [A] 
Koryto v.t. u podpěry P2 - celkem 1,0*1,3*(2*9,5+2*1,5)=28,600 [B] 
Koryto v.t. u podpěry P3 - celkem 0,9*1,1*(2*9,0+2*1,5)=20,790 [C] 
Koryto v.t. u podpěry P4 - celkem 0,5*0,75*(9,5+1,5)+1,1*1,3*(9,5+1,5)+0,4*3,5*5,0=26,855 [D] 
Koryto v.t. u podpěry OP5 (předpoklad - zakryté vegetací) - celkem 0,4*(2,0+2,0)*10,6=16,960 [E] 
Pro zpětné využití v rámci SO 201 položky 465513 - celkem 80%*110,17 = 88,136m3; celkem 20%*110,17 = 22,034m3 na trvalou skládku. 
Celkem: A+B+C+D+E=110,165 [F]</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</si>
  <si>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</si>
  <si>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Základy</t>
  </si>
  <si>
    <t>23717A</t>
  </si>
  <si>
    <t>ODSTRANĚNÍ ŠTĚTOVÝCH STĚN Z KOVOVÝCH DÍLCŮ V PLOŠE</t>
  </si>
  <si>
    <t>Odkup zhotovitelem za cenu šrotu. Plocha dle grafického sytému AutoCad. 
Odstranění stávajících ledolamů z ocelových štětovnicových stěn na návodní straně pilířů P2,P3,P4 v korytě v.t. 
Předpoklad/odhad - štětové stěny vetknuty 2,50m pode dno koryta v.t. 
Plocha celkem - 3*31,05=93,150 [A]</t>
  </si>
  <si>
    <t>položka zahrnuje odstranění stěn včetně odvozu a uložení na skládku</t>
  </si>
  <si>
    <t>Vodorovné konstrukce</t>
  </si>
  <si>
    <t>42840</t>
  </si>
  <si>
    <t>MOSTNÍ LOŽISKA Z OCELI (OCELOLITINY)</t>
  </si>
  <si>
    <t>KUS</t>
  </si>
  <si>
    <t>Citlivá demontáž stávajících ložisek dle aktuální fáze výstavby. Demontáž včetně horní i dolní desky. 
Odvoz k dílenskému zpracování/ošetření/repase. Položka komplet vč. veškeré manipulace. 
Celkem 2*5=10,000 [A]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</si>
  <si>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</si>
  <si>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Ostatní konstrukce a práce</t>
  </si>
  <si>
    <t>9112A3</t>
  </si>
  <si>
    <t>ZÁBRADLÍ MOSTNÍ S VODOR MADLY - DEMONTÁŽ S PŘESUNEM</t>
  </si>
  <si>
    <t>M</t>
  </si>
  <si>
    <t>Zahrnuje veškerou manipulaci vč. uložení i poplatku za skládku. 
Demontáž ocelového zábradlí - krajní opěra OP1 -  celkem ((2,0+1,8+1,8)+(2,2+2,4+2,0))=12,200 [A] 
Demontáž ocelového zábradlí - krajní opěra OP5 -  celkem ((2,3+1,8+1,6)+(1,8+10,8+1,7))=20,000 [B] 
Celkem: A+B=32,200 [C]</t>
  </si>
  <si>
    <t>položka zahrnuje: 
- demontáž a odstranění zařízení 
- jeho odvoz na předepsané místo</t>
  </si>
  <si>
    <t>94890</t>
  </si>
  <si>
    <t>PODPĚRNÉ SKRUŽE - ZŘÍZENÍ A ODSTRANĚNÍ</t>
  </si>
  <si>
    <t>M3OP</t>
  </si>
  <si>
    <t>Provizorní podpěrné konstrukce pro provizorní zajištění stávající nosné konstrukce po dobu výstavby/obnovy spodní stavby. Položka zahrnuje i nutná opatření pro zajištění stability konstrukce v době povodňových průtoků v korytě v.t. Provizorní ochranné konstrukce na návodní straně podpěr součástí položky 94490.2. 
Položka komplet zahrnuje nutné zemní práce, přípravy únosného podkladu (např. panelové rovnaniny), dovoz konstrukce, montáž, údržbu, opotřebení (nájemné), demontáž, nutné opravy, odvoz, uvedení dotčených ploch do původního/požadovaného stavu. 
Jednotková cena položky navýšena o příplatek za provádění prací v náročných podmínkách v korytě v.t. 
Fáze 1 (podpěrná věž u OP1 + P4) - Celkem 3,00*2,50*4,00+5,50*2,50*4,00=85,000 [A] 
Fáze 2 (podpěrná věž u P2 + OP5) - Celkem 5,50*2,50*4,00+3,00*2,50*4,00=85,000 [B] 
Fáze 3 (podpěrná věž u P3) - Celkem 6,00*3,50*4,00=84,000 [C] 
Celkem: A+B+C=254,000 [D]</t>
  </si>
  <si>
    <t>Položka zahrnuje dovoz, montáž, údržbu, opotřebení (nájemné), demontáž, konzervaci, odvoz.</t>
  </si>
  <si>
    <t>94490</t>
  </si>
  <si>
    <t>OCHRANNÁ KONSTRUKCE</t>
  </si>
  <si>
    <t>Výstavba ochranných konstrukcí na předmostích OP1+OP5 kolem tras stávajících sítí včetně souboru nutných opatření/prací, která zajistí spolehlivou ochranu a prostorovou stabilizaci stávajících tras inženýrských sítí a také ochranu proti poškození v průběhu výstavby (tlaková kanalizace; vodovodní potrubí). Položka zahrnuje i nutná opatření v případě povodňových průtoků v korytě v.t. 
Komplet nutné zemní práce, pomocné konstrukce, doprava materiálu, montáž, údržba, nájemné, demontáž, uvedení území do původního/do předem dohodnutého stavu apod. 
Prostor u OP1 - Komplet 1=1,000 [A] 
Prostor u OP5 - Komplet 1=1,000 [B] 
Celkem: A+B=2,000 [C]</t>
  </si>
  <si>
    <t>Vytvoření provizorních ochranných konstrukcí na návodní straně provizorních podpěrných konstrukcí (skrůží) v korytě v.t. jako ochrana před povodňovými průtoky a před splavím v případě povodňových průtoků v korytě v.t. pro všechny fáze výstavby. 
Komplet nutné projektové práce, zemní práce, pomocné konstrukce, doprava materiálu, montáž, údržba, nájemné, demontáž, uvedení území do původního/do předem dohodnutého stavu apod. 
Položka společná pro všechny fáze výstavby. 
Komplet 1=1,000 [A]</t>
  </si>
  <si>
    <t>96615</t>
  </si>
  <si>
    <t>BOURÁNÍ KONSTRUKCÍ Z PROSTÉHO BETONU</t>
  </si>
  <si>
    <t>Kompletní manipulace vč. uložení bez poplatku za uložení. Čerpání položky jen se souhlasem TDI. 
Revizní schodiště před OP1 (pole 1) - Celkem 0,35*0,75*6,5=1,706 [C] 
Podkladní beton - opěra 1 - celkem (0,15+4,5+0,15)*(0,15+1,25+0,15)*0,10=0,744 [D] 
Podkladní + výplňový beton + betonové stabilizační prahy kolem základů- podpěra 2,3,4 - celkem 3*((2,5*5,9*0,10)+(1,3*1,8*4,9)+0,4*1,7*(2*5,5+2*1,9))=69,015 [A] 
Podkladní beton - opěra 5 - celkem (0,15+4,5+0,15)*(0,15+1,25+0,15)*0,10=0,744 [B] 
Celkem: C+D+A+B=72,209 [E]</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</si>
  <si>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</si>
  <si>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15</t>
  </si>
  <si>
    <t>96616</t>
  </si>
  <si>
    <t>BOURÁNÍ KONSTRUKCÍ ZE ŽELEZOBETONU</t>
  </si>
  <si>
    <t>Zakryté rozměry konstrukcí odhadovány. Čerpání položky jen se souhlasem TDI. 
Kompletní manipulace vč. uložení bez poplatku za uložení.  
Opěra 1 - celkem 4,5*(1,25*1,6+0,65*0,45)=10,316 [A] 
Podpěra 2,3,4 (základová patka + dřík + ÚP) - celkem 3*((0,6*1,8*5,5)+(0,5*(1,25+0,85)*3,5*3,7)+(0,5*0,9*3,2))=62,933 [B] 
Opěra 5 - celkem 4,5*(1,25*1,6+0,65*0,45)=10,316 [C] 
Celkem: A+B+C=83,565 [D]</t>
  </si>
  <si>
    <t>16</t>
  </si>
  <si>
    <t>96618</t>
  </si>
  <si>
    <t>BOURÁNÍ KONSTRUKCÍ KOVOVÝCH</t>
  </si>
  <si>
    <t>Součástí položky kompletní manipulace. Odkup zhotovitelem za cenu šrotu. 
Odstranění návodní hrany ledolamů u P2,P3,P4 ze štětovnice + kolejnice - celkem 4*8,5*(62,2/1000)+(0,0+2/3*8,5+8,5)*(49,39/1000)=2,814 [A] 
Odstranění stávající kovové kabelové chráničky vč. nevyužitého kabelového vedení z prostoru OP5 - Celkem 0,01*10=0,100 [B] 
Celkem: A+B=2,914 [C]</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</si>
  <si>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</si>
  <si>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17</t>
  </si>
  <si>
    <t>96717</t>
  </si>
  <si>
    <t>VYBOURÁNÍ ČÁSTÍ KONSTRUKCÍ DŘEVĚNÝCH</t>
  </si>
  <si>
    <t>Odstranění částí stávajících dřevěných pilot nad úrovní navrhované základové spáry. 
Položka včetně zakrácení/odřezání stávajících pilot nad úrovní navrhované základové spáry. 
Podpěra 2,3,4 (základová patka + dřík + ÚP) - celkem ((3*4)*1,5*(0,25*0,3*0,3*3,14))*3=3,815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</si>
  <si>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</si>
  <si>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201</t>
  </si>
  <si>
    <t>LÁVKA EV. Č. L-001</t>
  </si>
  <si>
    <t>014101</t>
  </si>
  <si>
    <t>POPLATKY ZA SKLÁDKU</t>
  </si>
  <si>
    <t>Poplatky za uložení zemin a přebytků výkopku. 
celkem položka 11332 - +34,0=34,000 [A] 
celkem položka 13173.1 - +207,14=207,140 [B] 
celkem položka 13173.2 - +156,20=156,200 [C] 
celkem položka 13273 - +9,00=9,000 [D] 
celkem položka 23668.1 - +(264+168-240)=192,000 [E] 
celkem položka 26133 - +(0,2*0,2*3,14/4)*3*8*(6,0+2,4)=6,330 [F] 
celkem položka 17110 - -100,0=- 100,000 [G] 
Celkem: A+B+C+D+E+F+G=504,670 [H]</t>
  </si>
  <si>
    <t>014132</t>
  </si>
  <si>
    <t>POPLATKY ZA SKLÁDKU TYP S-NO (NEBEZPEČNÝ ODPAD)</t>
  </si>
  <si>
    <t>poplatky za uložení materiálů s obsahem asfaltů 
celkem - položka 11313 - 2,48*2,4=5,952 [B] 
celkem - položka 11333 - 2,48*2,4=5,952 [A] 
Celkem: B+A=11,904 [C]</t>
  </si>
  <si>
    <t>02811</t>
  </si>
  <si>
    <t>PRŮZKUMNÉ PRÁCE GEOTECHNICKÉ NA POVRCHU</t>
  </si>
  <si>
    <t>Položka společná pro celou stavbu. 
"Práce geotechnika na stavbě při zakládání krajních opěr a středních podpěr. 
 Dodatečný geotechnický průzkum po obnažení základové spáry na stavbě před realiazací prací na založení objektu dle TKP, ČSN a PD - včetně vyhodnocení, zápisů, zpráv atp." 
Komplet 5=5,000 [A]</t>
  </si>
  <si>
    <t>029412</t>
  </si>
  <si>
    <t>OSTATNÍ POŽADAVKY - VYPRACOVÁNÍ MOSTNÍHO LISTU</t>
  </si>
  <si>
    <t>Mostní listu objektu lávky ev. č. L-001, 4x tisk, 1x CD 
1=1,000 [A]</t>
  </si>
  <si>
    <t>Vypracování RDS SO 201 (4x tisk; 1x CD) - komplet 1=1,000 [A]</t>
  </si>
  <si>
    <t>02953</t>
  </si>
  <si>
    <t>OSTATNÍ POŽADAVKY - HLAVNÍ MOSTNÍ PROHLÍDKA</t>
  </si>
  <si>
    <t>Vypracování 1.HMP dokončeného objektu ev. č. 102-L v souladu s  ČSN 73 6220, 73 6221, 73 6222. Předání investorovi 4x tisk + 1x CD vč. vložení do systému Mostar.cz - celkem 1=1,000 [A]</t>
  </si>
  <si>
    <t>položka zahrnuje : 
- úkony dle ČSN 73 6221 
- provedení hlavní mostní prohlídky oprávněnou fyzickou nebo právnickou osobou 
- vyhotovení záznamu (protokolu), který jednoznačně definuje stav mostu</t>
  </si>
  <si>
    <t>11332</t>
  </si>
  <si>
    <t>ODSTRANĚNÍ PODKLADŮ ZPEVNĚNÝCH PLOCH Z KAMENIVA NESTMELENÉHO</t>
  </si>
  <si>
    <t>Plocha odečtena z grafického systému AutoCAD. 
Odstranění podkladu AB-vozovky na předmostí OP1 - celkem 0,20*24,8=4,960 [A] 
Odstranění štěrkové vozovky (komplet kryt+podklad) na předmostí OP1 - celkem 0,40*16,6=6,640 [B] 
Odstranění štěrkové vozovky (komplet kryt+podklad) na předmostí OP5 - celkem 0,40*56,0=22,400 [C] 
Celkem: A+B+C=34,000 [D]</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</si>
  <si>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</si>
  <si>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113765</t>
  </si>
  <si>
    <t>FRÉZOVÁNÍ DRÁŽKY PRŮŘEZU DO 600MM2 V ASFALTOVÉ VOZOVCE</t>
  </si>
  <si>
    <t>Drážky pro těsnící asfaltové zálivky ve vozovce a podél říms na mostě. 
Předmostí OP1 - Celkem 2,5=2,500 [A]</t>
  </si>
  <si>
    <t>Položka zahrnuje veškerou manipulaci s vybouranou sutí a s vybouranými hmotami vč. uložení na skládku.</t>
  </si>
  <si>
    <t>11313</t>
  </si>
  <si>
    <t>ODSTRANĚNÍ KRYTU ZPEVNĚNÝCH PLOCH S ASFALTOVÝM POJIVEM</t>
  </si>
  <si>
    <t>Odstranění krytu asfaltobetonové komunikace ve stanoveném rozsahu na předmostí OP1. 
Plocha dle grafického systému AutoCad. 
Celkem - 0,10*24,8=2,480 [A]</t>
  </si>
  <si>
    <t>11333</t>
  </si>
  <si>
    <t>ODSTRANĚNÍ PODKLADU ZPEVNĚNÝCH PLOCH S ASFALT POJIVEM</t>
  </si>
  <si>
    <t>Plocha odečtena z grafického systému AutoCAD. 
Položka vč. uložení na skládku. 
Dobourání podkladu vozovky na předmostí OP1 (kompletní výměna vozovky) - celkem (0,20-0,10)*24,8=2,480 [A]</t>
  </si>
  <si>
    <t>11511</t>
  </si>
  <si>
    <t>ČERPÁNÍ VODY DO 500 L/MIN</t>
  </si>
  <si>
    <t>HOD</t>
  </si>
  <si>
    <t>Odčerpání prosakující vody do prostoru stavební jámy nad rámec čerpání obsaženého v položkách výkopových prací. 
Fáze 1 (provádění prací na výstavbě P4) - celkem (2+12)*(7+7)=196,000 [A] 
Fáze 2 (provádění prací na výstavbě P2) - celkem (2+12)*(7+7)=196,000 [B] 
Celkem: A+B=392,000 [C]</t>
  </si>
  <si>
    <t>Položka čerpání vody na povrchu zahrnuje i potrubí, pohotovost záložní čerpací soupravy a zřízení čerpací jímky. Součástí položky je také následná demontáž a likvidace těchto zařízení</t>
  </si>
  <si>
    <t>11512</t>
  </si>
  <si>
    <t>ČERPÁNÍ VODY DO 1000 L/MIN</t>
  </si>
  <si>
    <t>Odčerpání prosakující vody do prostoru stavební jámy nad rámec čerpání obsaženého v položkách výkopových prací. 
Fáze 3 (provádění prací na výstavbě P3) - celkem (4+12)*(7+7)=224,000 [A]</t>
  </si>
  <si>
    <t>12110</t>
  </si>
  <si>
    <t>SEJMUTÍ ORNICE NEBO LESNÍ PŮDY</t>
  </si>
  <si>
    <t>Sejmutí humózní vrstvy a ornice vč. odvozu na dočasnou skládku zhotovitele. 
Předmostí OP1 - celkem 0,2*(60,8+48,7+6,0+9,6)=25,020 [A] 
Předmostí OP5 - celkem 0,2*(68,5+53,0)=24,300 [B] 
Celkem: A+B=49,320 [C]</t>
  </si>
  <si>
    <t>položka zahrnuje sejmutí ornice bez ohledu na tloušťku vrstvy a její vodorovnou dopravu 
nezahrnuje uložení na trvalou skládku</t>
  </si>
  <si>
    <t>12573</t>
  </si>
  <si>
    <t>VYKOPÁVKY ZE ZEMNÍKŮ A SKLÁDEK TŘ. I</t>
  </si>
  <si>
    <t>Vytěžení zeminy ze zemníku dočasné skládky 
celkem pro položku 17110 - 100,0=100,000 [A] 
celkem pro položku 18223 - 246,6*0,2=49,320 [B] 
celkem pro položku 23668.1 - 240-168 (přebytek z fáze 1, nevyužitý během fáze 2 k užití ve fázi 3)=72,000 [C] 
Celkem: A+B+C=221,320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</si>
  <si>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</si>
  <si>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t>
  </si>
  <si>
    <t>HLOUBENÍ JAM ZAPAŽ I NEPAŽ TŘ. I</t>
  </si>
  <si>
    <t>Plocha odečtena z grafického systému AutoCAD. 
Položka včetně nutného pažení.  
Výkop pro OP1 - celkem 10,5*(4,5+2*0,6)+1,6*2,3*(2,5+3,0)=80,090 [A] 
Výkop pro OP5 - celkem 10,91*(4,5+2*0,6)+1,6*2,3*(2,7+2,8)=82,427 [B] 
Výkop pro případnou výměnu podloží pod OP1 - celkem 0,5*3,5*4,5 (realizace a následná fakturace pouze na základě písemného odsouhlasení TDI, projektanta či investora)=7,875 [C] 
Výkop pro případnou výměnu podloží pod OP5 - celkem 0,5*3,5*4,5 (realizace a následná fakturace pouze na základě písemného odsouhlasení TDI, projektanta či investora)=7,875 [D] 
Výkop pro P2 - celkem 0,5*3,5*5,5=9,625 [E] 
Výkop pro P3 - celkem 0,5*3,5*5,5=9,625 [F] 
Výkop pro P4 - celkem 0,5*3,5*5,5=9,625 [G] 
Celkem: A+B+C+D+E+F+G=207,142 [H]</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</si>
  <si>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</si>
  <si>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Plocha odečtena z grafického systému AutoCAD. 
Odstranění provizorních pracovních plošin od spodní stavby právě realizovaných podpěr P2,P3,P4 (zpřístupnění stávající konstrukce pro provedení demolice,založení,výstavby apod.). Předpokládá se využití příložného pažení z inventáře zhotovitele. Položka včetně uložení vytěženého materiálu do tělesa hráze/pracovní plošiny dané fáze výstavby. 
Fáze 1 (výstavba P4) - celkem (1,0*2,85)*15,0=42,750 [D] 
Fáze 2 (výstavba P2) - celkem (1,0*2,85)*15,0=42,750 [C] 
Fáze 3 (výstavba P3) - celkem (1,0*2,85)*15,0=42,750 [B] 
Fáze 3 (výstavba P3, odtěžení zásypu z formy ztraceného bednění) - celkem 2,6*2,5*4,3=27,950 [A] 
Celkem: D+C+B+A=156,200 [E]</t>
  </si>
  <si>
    <t>13273</t>
  </si>
  <si>
    <t>HLOUBENÍ RÝH ŠÍŘ DO 2M PAŽ I NEPAŽ TŘ. I</t>
  </si>
  <si>
    <t>Výkopy pro provedení stabilizačních prahů a patek v korytě v.t. 
Skluz z betonových prefabrikátů v líci OP1 - celkem 0,5*0,4*(1,5+6,5+1,5)=1,900 [B] 
Obnova schodiště v líci OP1 - celkem 1,25*0,4*(1,5+7,0+1,5)=5,000 [A] 
Skluz z betonových prefabrikátů v líci OP2 - celkem 0,5*0,4*(1,0+9,5)=2,100 [C] 
Celkem: B+A+C=9,000 [D]</t>
  </si>
  <si>
    <t>18</t>
  </si>
  <si>
    <t>17110</t>
  </si>
  <si>
    <t>ULOŽENÍ SYPANINY DO NÁSYPŮ SE ZHUTNĚNÍM</t>
  </si>
  <si>
    <t>Modelace teréna a násypového tělesa komunikace, vytvoření plynulého napojení na stávající související pozemky. 
Modelace koryta v.t. kolem OP1 - celkem 50=50,000 [A] 
Modelace koryta v.t. OP5 - celkem 50=50,000 [B] 
Celkem: A+B=100,000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</si>
  <si>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</si>
  <si>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19</t>
  </si>
  <si>
    <t>17120</t>
  </si>
  <si>
    <t>ULOŽENÍ SYPANINY DO NÁSYPŮ A NA SKLÁDKY BEZ ZHUTNĚNÍ</t>
  </si>
  <si>
    <t>Uložení na dočasnou nebo trvalou či dočasnou skládku 
příspěvek položky 13173.1 - celkem 207,14=207,140 [B] 
příspěvek položky 13173.2 - celkem 156,20=156,200 [C] 
příspěvek položky 26133 - celkem +(0,2*0,2*3,14/4)*3*8*(6,0+2,4)=6,330 [A] 
Celkem: B+C+A=369,670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</si>
  <si>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</si>
  <si>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</si>
  <si>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17380</t>
  </si>
  <si>
    <t>ZEMNÍ KRAJNICE A DOSYPÁVKY Z NAKUPOVANÝCH MATERIÁLŮ</t>
  </si>
  <si>
    <t>Plocha odečtena z grafického systému AutoCAD. 
Obnova nezpevněná krajnice na předmostí OP1 z ŠD - celkem 0,20*(4,0+6,0+3,0)=2,600 [A] 
Nezpevněná krajnice na předmostí OP2 z ŠD - celkem 0,20*(3,5+3,7+6,0)=2,640 [B] 
Celkem: A+B=5,240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</si>
  <si>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</si>
  <si>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</si>
  <si>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17481</t>
  </si>
  <si>
    <t>ZÁSYP JAM A RÝH Z NAKUPOVANÝCH MATERIÁLŮ</t>
  </si>
  <si>
    <t>Plocha odečtena z grafického systému AutoCAD. 
Zásyp základu OP1 (rub) - celkem 2,65*2,7=7,155 [B] 
Zásyp základu OP1 (líc) - celkem 2,05*2,7=5,535 [A] 
Zásyp základu OP2 (rub) - celkem 2,65*2,7=7,155 [C] 
Zásyp základu OP2 (líc) - celkem 2,90*2,7=7,830 [D] 
Zásyp základu křídla I+II - celkem 1,0*(3,0+1,0)*2,5+1,0*(2,5+0,8)*2,5=18,250 [E] 
Zásyp základu křídla III+IV - celkem 2*1,0*(3,0+1,0)*2,5=20,000 [F] 
Celkem: B+A+C+D+E+F=65,925 [G]</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</si>
  <si>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</si>
  <si>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t>
  </si>
  <si>
    <t>Zásyp formy ztraceného bednění při provádění prací na P3 do úrovně pracovní plošiny - celkem 2,6*2,5*4,3=27,950 [A]</t>
  </si>
  <si>
    <t>23</t>
  </si>
  <si>
    <t>18110</t>
  </si>
  <si>
    <t>ÚPRAVA PLÁNĚ SE ZHUTNĚNÍM V HORNINĚ TŘ. I</t>
  </si>
  <si>
    <t>Podklad vozovky na předmostí OP1 - celkem 1,2*(24,8+16,6)=49,680 [A] 
Podklad vozovky na předmostí OP5 - celkem 1,2*56,0=67,200 [B] 
Celkem: A+B=116,880 [C]</t>
  </si>
  <si>
    <t>položka zahrnuje úpravu pláně včetně vyrovnání výškových rozdílů. Míru zhutnění určuje projekt.</t>
  </si>
  <si>
    <t>24</t>
  </si>
  <si>
    <t>18223</t>
  </si>
  <si>
    <t>ROZPROSTŘENÍ ORNICE VE SVAHU V TL DO 0,20M</t>
  </si>
  <si>
    <t>Rozprostření v místech určených k ohumusování v okolí mostu. 
Celkem 49,32/0,20=246,600 [A]</t>
  </si>
  <si>
    <t>položka zahrnuje: 
nutné přemístění ornice z dočasných skládek vzdálených do 50m 
rozprostření ornice v předepsané tloušťce ve svahu přes 1:5</t>
  </si>
  <si>
    <t>25</t>
  </si>
  <si>
    <t>18241</t>
  </si>
  <si>
    <t>ZALOŽENÍ TRÁVNÍKU RUČNÍM VÝSEVEM</t>
  </si>
  <si>
    <t>Celkem 49,32/0,20=246,600 [A]</t>
  </si>
  <si>
    <t>Zahrnuje dodání předepsané travní směsi, její výsev na ornici, zalévání, první pokosení, to vše bez ohledu na sklon terénu</t>
  </si>
  <si>
    <t>26</t>
  </si>
  <si>
    <t>18247</t>
  </si>
  <si>
    <t>OŠETŘOVÁNÍ TRÁVNÍKU</t>
  </si>
  <si>
    <t>Zahrnuje pokosení se shrabáním, naložení shrabků na dopravní prostředek, s odvozem a se složením, to vše bez ohledu na sklon terénu 
zahrnuje nutné zalití a hnojení</t>
  </si>
  <si>
    <t>27</t>
  </si>
  <si>
    <t>18472</t>
  </si>
  <si>
    <t>OŠETŘENÍ DŘEVIN SOLITERNÍCH</t>
  </si>
  <si>
    <t>Komplet - Ošetření a účinné zajištění KOŘENOVÝCH PARTIÍ STROMŮ zasahujících do prostoru staveniště a pod provizorní přístupovou komunikaci před jejím uvedením do provozu dle podmínek vlastníka. Ošetření kořenů v průběhu realizace provizorní komuniikace dle ČSN 83 9061. Ošetření provede osoba s oprávněním „Certifikovaný evropský arborista“. 
Komplet 1=1,000 [A]</t>
  </si>
  <si>
    <t>odplevelení s nakypřením, vypletí, řezem, hnojením, odstranění poškozených částí dřevin s případným složením odpadu na hromady, naložením na dopravní prostředek, odvozem a složením</t>
  </si>
  <si>
    <t>28</t>
  </si>
  <si>
    <t>"Ošetření a účinné zajištění NADZEMNÍCH ČÁSTÍ STROMŮ zasahujících do prostoru staveniště a do průjezního profilu provizorních přístupových komunikací před jejím uvedením do provozu dle podmínek vlastníka (odstranění, vyvázání větví apod.). Ošetření provede osoba s oprávněním „Certifikovaný evropský arborista“. 
Komplet vč. věškerých potřebných projednání s dotčenými úřady a vlastníkem." 
Komplet 1=1,000 [A]</t>
  </si>
  <si>
    <t>29</t>
  </si>
  <si>
    <t>18481</t>
  </si>
  <si>
    <t>OCHRANA STROMŮ BEDNĚNÍM</t>
  </si>
  <si>
    <t>Ochrana stromů proti poškození dřevěným bedněním (dle ČSN 83 9061) na předmostích a v prostoru staveniště po celou dobu výstavby. 
Komplet (10+5)*(2,5*1,5)*4=225,000 [A]</t>
  </si>
  <si>
    <t>položka zahrnuje veškerý materiál, výrobky a polotovary, včetně mimostaveništní a vnitrostaveništní dopravy (rovněž přesuny), včetně naložení a složení, případně s uložením</t>
  </si>
  <si>
    <t>30</t>
  </si>
  <si>
    <t>21197</t>
  </si>
  <si>
    <t>OPLÁŠTĚNÍ ODVODŇOVACÍCH ŽEBER Z GEOTEXTILIE</t>
  </si>
  <si>
    <t>Separační geotextilie na obvodu podkladního přechodového klínu. 
Předmostí OP1 + křídla I+II - celkem r.š. 3,0*(3,0+2,7+2,5)+2*1,0*1,5=27,600 [B] 
Předmostí OP5 + křídla III+IV - celkem r.š. 3,0*(3,0+2,7+3,0)+2*1,0*1,5=29,100 [A] 
Celkem: B+A=56,700 [C]</t>
  </si>
  <si>
    <t>položka zahrnuje dodávku předepsané geotextilie, mimostaveništní a vnitrostaveništní dopravu a její uložení včetně potřebných přesahů (nezapočítávají se do výměry)</t>
  </si>
  <si>
    <t>31</t>
  </si>
  <si>
    <t>227821</t>
  </si>
  <si>
    <t>MIKROPILOTY KOMPLET D DO 100MM NA POVRCHU</t>
  </si>
  <si>
    <t>TR89/10; ocel S355; celkem délka MP 6,00m; kořen MP vetknutý min.5,00m do skalního podloží (R5). 
Součástí položky pomocné práce a materiál nutný pro provedení MP z povrchu pracovní plošiny. 
Pod P2 - celkem 8*6,0=48,000 [A] 
Pod P3 - celkem 8*6,0=48,000 [B] 
Pod P4 - celkem 8*6,0=48,000 [C] 
Celkem: A+B+C=144,000 [D]</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</si>
  <si>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</si>
  <si>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32</t>
  </si>
  <si>
    <t>23668</t>
  </si>
  <si>
    <t>TĚSNĚNÍ HRADÍCÍCH STĚN ZE ZEMIN DOČASNÉ VČETNĚ ODSTRANĚNÍ</t>
  </si>
  <si>
    <t>Plocha odečtena z grafického systému AutoCAD. 
Vytvoření/provozování/odstranění pracovní plošiny (hráze) v korytě v.t. dle aktuální fáze výstavby. Součástí položky i účinná ochrana tělesa plošiny/hráze proti erozivnímu působení vodního toku (kamenné rovnaniny,panelové rovnaniny apod.). 
Fáze 1 (pracovní plošiny u P4) - celkem 20,0*12,0 (přebytek mezi fází 1 a 2 porovizorně uložit na skládku zhotovitele, pro užití ve fázi 3)=240,000 [C] 
Fáze 2 (pracovní plošiny u P2) - celkem 14,0*12,0=168,000 [B] 
Fáze 3 (rozšíření pracovní plošiny od P2 k P3) - celkem 22,0*12,0=264,000 [A] 
Celkem: C+B+A=672,000 [D]</t>
  </si>
  <si>
    <t>položka zahrnuje zřízení těsnění ze zemin, jeho údržbu během trvání jeho funkce, odstranění a odvoz dle zadávací dokumentace</t>
  </si>
  <si>
    <t>33</t>
  </si>
  <si>
    <t>Na základě stanoviska správce v.t. (Povodí labe s.p.; č.j. PLa/2022/33688) se v rámci této položky uvažuje s nepředvídatelnými skutečnostmi v podobě možných povodňových průtoků v korytě v.t. Labe a následné kryzové odstranění a opětovné zřízení/provozování/odstranění pracovní plošiny (hráze) v korytě v.t. pro fázi výstavby č.3. Součástí položky i účinná ochrana tělesa plošiny/hráze proti erozivnímu působení vodního toku (kamenné rovnaniny,panelové rovnaniny apod.).  
Předpokládané množství materiálu 168+264=432m3. 
S trváním po celou dobu výstavby - Komplet 1=1,000 [A]</t>
  </si>
  <si>
    <t>34</t>
  </si>
  <si>
    <t>26133</t>
  </si>
  <si>
    <t>VRTY PRO KOTVENÍ, INJEKTÁŽ A MIKROPILOTY NA POVRCHU TŘ. III D DO 150MM</t>
  </si>
  <si>
    <t>Vrty pro mikropiloty pro založení mostního objektu. 
Pod P2 + hluché vrtání - celkem 8*(6,0+2,4)=67,200 [A] 
Pod P3  + hluché vrtání - celkem 8*(6,0+2,4)=67,200 [B] 
Pod P4  + hluché vrtání - celkem 8*(6,0+2,4)=67,200 [C] 
Celkem: A+B+C=201,600 [D]</t>
  </si>
  <si>
    <t>položka zahrnuje: 
přemístění, montáž a demontáž vrtných souprav 
svislou dopravu zeminy z vrtu 
vodorovnou dopravu zeminy bez uložení na skládku 
případně nutné pažení dočasné (včetně odpažení) i trvalé</t>
  </si>
  <si>
    <t>35</t>
  </si>
  <si>
    <t>27157</t>
  </si>
  <si>
    <t>POLŠTÁŘE POD ZÁKLADY Z KAMENIVA TĚŽENÉHO</t>
  </si>
  <si>
    <t>Položka bude čerpána pouze na základě odsouhlasení a schválení geotechnika stavby (po provedení doplňkového geotechnického průzkumu), TDI a investora. Fakturace bude probíhat dle skutečnosti až po potvrzení a odsouhlasení TDI či objednatelem. 
Výkop pro případnou výměnu podloží pod OP1 - celkem 0,5*3,5*4,5=7,875 [A] 
Výkop pro případnou výměnu podloží pod OP5 - celkem 0,5*3,5*4,5=7,875 [B] 
Celkem: A+B=15,750 [C]</t>
  </si>
  <si>
    <t>položka zahrnuje dodávku předepsaného kameniva, mimostaveništní a vnitrostaveništní dopravu a jeho uložení 
není-li v zadávací dokumentaci uvedeno jinak, jedná se o nakupovaný materiál</t>
  </si>
  <si>
    <t>36</t>
  </si>
  <si>
    <t>272325</t>
  </si>
  <si>
    <t>ZÁKLADY ZE ŽELEZOBETONU DO C30/37</t>
  </si>
  <si>
    <t>Beton C30/37-XF2,XD1 
Základový pás OP1 + OP5 - celkem 0,85*1,92*3,20+0,85*1,88*3,20=10,336 [A] 
Základové pasy středních podpěr (pilířů P2,P3,P4) - celkem 3*(0,90*2,60*4,30)=30,186 [B] 
Celkem: A+B=40,522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</si>
  <si>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</si>
  <si>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37</t>
  </si>
  <si>
    <t>272365</t>
  </si>
  <si>
    <t>VÝZTUŽ ZÁKLADŮ Z OCELI 10505, B500B</t>
  </si>
  <si>
    <t>celkem 0,125t/m3*40,52=5,065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</si>
  <si>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</si>
  <si>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38</t>
  </si>
  <si>
    <t>28997F</t>
  </si>
  <si>
    <t>OPLÁŠTĚNÍ (ZPEVNĚNÍ) Z GEOTEXTILIE DO 600G/M2</t>
  </si>
  <si>
    <t>Podkladní a ochranná vrstva z geotextilie pro těsnící fólii dle požadavků ČSN 73 6244 v přechodových oblastech (podkladní geotextilie min.600g/m2; ochranná krycí geotextilie min.600g/m2). 
Předmostí OP1 - celkem r.š. 2*3,0*(2,5+2,7+3,0)=49,200 [A] 
Předmostí OP5 - celkem r.š. 2*3,0*(3,0+2,7+3,0)=52,200 [B] 
Celkem: A+B=101,400 [C]</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</si>
  <si>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</si>
  <si>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39</t>
  </si>
  <si>
    <t>28999</t>
  </si>
  <si>
    <t>OPLÁŠTĚNÍ (ZPEVNĚNÍ) Z FÓLIE</t>
  </si>
  <si>
    <t>Souvrství těsnící fólie dle požadavků ČSN 73 6244 v přechodových oblastech. Podkladní a ochranná geotextilie vykázána samostatnou položkou 28997F. 
Předmostí OP1 - celkem r.š. 3,0*(2,5+2,7+3,0)=24,600 [A] 
Předmostí OP5 - celkem r.š. 3,0*(3,0+2,7+3,0)=26,100 [B] 
Celkem: A+B=50,700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</si>
  <si>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</si>
  <si>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</si>
  <si>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40</t>
  </si>
  <si>
    <t>333325</t>
  </si>
  <si>
    <t>MOSTNÍ OPĚRY A KŘÍDLA ZE ŽELEZOVÉHO BETONU DO C30/37</t>
  </si>
  <si>
    <t>Beton C30/37-XD1,XF2. 
Úložný práh OP1 vč. z.z. a křídel - celkem (1,42*1,30+0,50*0,91)*2,7+0,5*2,2*(2,5+3,0)=12,263 [A] 
Úložný práh OP5 vč. z.z. a křídel - celkem (1,38*1,30+0,50*0,95)*2,7+0,5*2,185*(3,0+3,0)=12,681 [B] 
Střední podpěry (pilíře P2,P3,P4) - celkem 2,35*(4,6+4,8+4,95)=33,723 [C] 
Ložiskové bloky (OP1,P2,P3,P4,OP5) - celkem 2*5*(0,5*0,54*0,25)=0,675 [D] 
Celkem: A+B+C+D=59,342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</si>
  <si>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</si>
  <si>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41</t>
  </si>
  <si>
    <t>333365</t>
  </si>
  <si>
    <t>VÝZTUŽ MOSTNÍCH OPĚR A KŘÍDEL Z OCELI 10505, B500B</t>
  </si>
  <si>
    <t>celkem výztuž opěr a křídel 0,165*59,34=9,791 [A]</t>
  </si>
  <si>
    <t>42</t>
  </si>
  <si>
    <t>42194</t>
  </si>
  <si>
    <t>MOSTNÍ NOSNÉ DESKOVÉ KONSTR Z KOVU</t>
  </si>
  <si>
    <t>Obnova poškozených či korozně oslabených částí vodorovné nosné konstrukce. Čerpání položky pouze na základě písemného odsouhlasení TDI, projektanta či investora. 
Komplet - dodávka materiálu, montáž, pomocné konstrukce, PKO, spojovací materiál apod. 
Odhad - celkem 3,0=3,000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</si>
  <si>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</si>
  <si>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43</t>
  </si>
  <si>
    <t>428400</t>
  </si>
  <si>
    <t>MOSTNÍ LOŽISKA Z OCELI (OCELOLITINY) - ÚDRŽBA</t>
  </si>
  <si>
    <t>Nutné úpravy a repase tvaru stávajících součástí ložisek dle detailu PD (obnova tvarových imperfekcí, PKO dle TKP19b, zpětná montáž, pomocné konstrukce, spojovací a kotevní materál apod.). 
Úprava tvaru horních ložiskových desek (desky budou ponechán pevně spojená s hlavním nosníkem n.k. dle stávajícího stavu, nebudou demontovány). Úprava spodních U160 profilů (dle PD), spoj s novou spodní ložiskovou deskou (spodní deska vykázána samostatně viz položka 936502.1). 
Ložiska OP1+P2+P3+P5+OP5 - stávající ocelová ložiska - Celkem 5*2=10,000 [A]</t>
  </si>
  <si>
    <t>- zahrnuje úpravu stávajících ložisek předepsanou v zadávací dokumentaci 
- lešení a podpěrné konstrukce 
- nastavení ložisek a odborná prohlídka 
- dočasné zpevnění nebo naopak dočasné uvolnění ložisek</t>
  </si>
  <si>
    <t>44</t>
  </si>
  <si>
    <t>431125</t>
  </si>
  <si>
    <t>SCHODIŠŤ KONSTR Z DÍLCŮ ŽELEZOBETON DO C30/37 (B37)</t>
  </si>
  <si>
    <t>Žb. prefabrikované schodišťové stupně C30/37-XF4,XD3 (stavenišťní prefabrikát). 
Schodiště v líci OP1 - Celkem (0,3*0,3*0,75)*20=1,350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</si>
  <si>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</si>
  <si>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t>
  </si>
  <si>
    <t>451311</t>
  </si>
  <si>
    <t>PODKL A VÝPLŇ VRSTVY Z PROST BET DO C8/10</t>
  </si>
  <si>
    <t>Mimo dosah CHRL. 
C8/10-X0 - pod revizní schodiště - celkem 0,3*(0,1+0,75+0,1)*8,0=2,280 [D] 
C8/10-X0 - Pod rubovou drenáží OP1+OP5+křídel - Celkem 0,3*1,5*((3,0+2,7+2,5)+(3,0+2,7+3,0))=7,605 [E] 
C8/10-X0 - Pod OP1 + křídla I+II - celkem 0,20*(2,5*3,6+(0,2+0,5+0,2)*(3,0+0,2)+(0,2+0,5+0,2)*(2,5+0,2))=2,862 [A] 
C8/10-X0 vč. případného vyrovnání přetěženého skalního podkladu - Pod P2, P3, P4 - celkem 3*0,40*3,8*6,0=27,360 [B] 
C8/10-X0 - Pod OP5 + křídla III+IV - celkem 0,20*(2,5*3,6+2*(0,2+0,5+0,2)*(3,0+0,2))=2,952 [C] 
Celkem: D+E+A+B+C=43,059 [F]</t>
  </si>
  <si>
    <t>46</t>
  </si>
  <si>
    <t>45160</t>
  </si>
  <si>
    <t>PODKL A VÝPLŇ VRSTVY Z MEZEROVITÉHO BETONU</t>
  </si>
  <si>
    <t>Mezerovitý betonu (MCB-8) dle TKP kap. 18. 
Obetonování rubové drenáže - celkem 0,3*0,3*((3,0+2,7+2,5)+(3,0+2,7+3,0))=1,521 [A]</t>
  </si>
  <si>
    <t>Položka zahrnuje dodávku mezerovitého betonu a jeho uložení se zhutněním, včetně mimostaveništní a vnitrostaveništní dopravy (rovněž přesuny)</t>
  </si>
  <si>
    <t>47</t>
  </si>
  <si>
    <t>45852</t>
  </si>
  <si>
    <t>VÝPLŇ ZA OPĚRAMI A ZDMI Z KAMENIVA DRCENÉHO</t>
  </si>
  <si>
    <t>Plocha odečtena z grafického systému AutoCAD. 
Ochranný obsyp spodní stavby + přechodové klíny z ŠD (dle ČSN 73 6244 čl. 5.5.). 
OP1 + křídel I+II - Celkem 2,6*(1,0+3,0+2,7+3,5+1,0)=29,120 [A] 
OP2 + křídel III+IV - Celkem 2,4*(1,0+3,0+2,7+3,0+1,0)=25,680 [B] 
Celkem: A+B=54,800 [C]</t>
  </si>
  <si>
    <t>48</t>
  </si>
  <si>
    <t>45734</t>
  </si>
  <si>
    <t>VYROVNÁVACÍ A SPÁD BETON ZVLÁŠTNÍ (PLASTBETON)</t>
  </si>
  <si>
    <t>Podlití dolních ložiskových desek (polymermaltou dle TKP kap. 18). 
Vzhledem k malé kubatuře jednotková cena položky navýšena. 
Podlití ložisek na ložiskových blocích - celkem  5*2*0,5*0,46*0,04=0,092 [A]</t>
  </si>
  <si>
    <t>položka zahrnuje: 
- dodání zvláštního betonu (plastbetonu) předepsané kvality a jeho rozprostření v předepsané tloušťce a v předepsaném tvaru</t>
  </si>
  <si>
    <t>49</t>
  </si>
  <si>
    <t>46321</t>
  </si>
  <si>
    <t>ROVNANINA Z LOMOVÉHO KAMENE</t>
  </si>
  <si>
    <t>Plocha odečtena z grafického systému AutoCAD. 
Doplnění nedostatku kubatur těžkých kamenných rovnanin nad rámec vyzískaného materiálu ze stavebního objektu SO 001 položka 11424. Těžká kamenná rovnanina s urovnáním povrchu a s vyklínováním spár z prvků min. hmotnosti 200kg. 
V rámci položka 465513 (Předláždění dlažby z lomového kamene) čerpán výziskaný materiál (viz. SO 001 - položka 11424) - celkem 80%*110,17 = -88,136m3=-88,136 [A] 
Střední podpěra P2 - celkem (2+1,5)*4,3+5,5*(1,5+4,0)=45,300 [B] 
Střední podpěra P3 - celkem (1,9+1,8)*4,3+6,0*(1,5+4,0)=48,910 [C] 
Střední podpěra P4 - celkem (2,4+2,0)*4,3+7,0*(1,5+4,0)=57,420 [D] 
Celkem: A+B+C+D=63,494 [E]</t>
  </si>
  <si>
    <t>položka zahrnuje: 
- dodávku a vyrovnání lomového kamene předepsané frakce do předepsaného tvaru včetně mimostaveništní a vnitrostaveništní dopravy 
není-li v zadávací dokumentaci uvedeno jinak, jedná se o nakupovaný materiál</t>
  </si>
  <si>
    <t>50</t>
  </si>
  <si>
    <t>465513</t>
  </si>
  <si>
    <t>PŘEDLÁŽDĚNÍ DLAŽBY Z LOMOVÉHO KAMENE</t>
  </si>
  <si>
    <t>Využití vyzískaného materiálu ze stavebního objektu SO 001, položka 11424. Celkem 88,136m3 
Nedostatek kubatury bude doplněn v rámci položky 46321. 
Celkem 88,136=88,136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</si>
  <si>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</si>
  <si>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Komunikace</t>
  </si>
  <si>
    <t>52</t>
  </si>
  <si>
    <t>56330</t>
  </si>
  <si>
    <t>VOZOVKOVÉ VRSTVY ZE ŠTĚRKODRTI</t>
  </si>
  <si>
    <t>Plocha odečtena z grafického systému AutoCAD. 
Obnova asfaltových vozovek - celkem 0,25*1,2*25,0=7,500 [A] 
Obnova štěrkových vozovek - celkem 0,25*1,2*(16,6+56,0)=21,780 [B] 
Celkem: A+B=29,280 [C]</t>
  </si>
  <si>
    <t>- dodání kameniva předepsané kvality a zrnitosti 
- rozprostření a zhutnění vrstvy v předepsané tloušťce 
- zřízení vrstvy bez rozlišení šířky, pokládání vrstvy po etapách 
- nezahrnuje postřiky, nátěry</t>
  </si>
  <si>
    <t>53</t>
  </si>
  <si>
    <t>572123</t>
  </si>
  <si>
    <t>INFILTRAČNÍ POSTŘIK Z EMULZE DO 1,0KG/M2</t>
  </si>
  <si>
    <t>Plocha dle grafického systému AutoCAD 
Pod ACO11 na povrch ACL22 - celkem 0,25*1,2*25,0=7,500 [A]</t>
  </si>
  <si>
    <t>- dodání všech předepsaných materiálů pro postřiky v předepsaném množství 
- provedení dle předepsaného technologického předpisu 
- zřízení vrstvy bez rozlišení šířky, pokládání vrstvy po etapách 
- úpravu napojení, ukončení</t>
  </si>
  <si>
    <t>54</t>
  </si>
  <si>
    <t>572214</t>
  </si>
  <si>
    <t>SPOJOVACÍ POSTŘIK Z MODIFIK EMULZE DO 0,5KG/M2</t>
  </si>
  <si>
    <t>Plocha dle grafického systému AutoCAD 
Pod ACO11 na povrch ACL22 - celkem 0,25*1,1*25,0=6,875 [A]</t>
  </si>
  <si>
    <t>55</t>
  </si>
  <si>
    <t>574A33</t>
  </si>
  <si>
    <t>ASFALTOVÝ BETON PRO OBRUSNÉ VRSTVY ACO 11 TL. 40MM</t>
  </si>
  <si>
    <t>Plocha odečtena z grafického systému AutoCAD 
ACO11 - obrusná vrstva - celkem 25,0=25,000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</si>
  <si>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</si>
  <si>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56</t>
  </si>
  <si>
    <t>56933</t>
  </si>
  <si>
    <t>ZPEVNĚNÍ KRAJNIC ZE ŠTĚRKODRTI TL. DO 150MM</t>
  </si>
  <si>
    <t>Plocha odečtena z grafického systému AutoCAD. 
Krajnice na předmostích - celkem 4,1+6,0+3,0+3,5+4,0+6,0=26,600 [A]</t>
  </si>
  <si>
    <t>- dodání kameniva předepsané kvality a zrnitosti 
- rozprostření a zhutnění vrstvy v předepsané tloušťce 
- zřízení vrstvy bez rozlišení šířky, pokládání vrstvy po etapách</t>
  </si>
  <si>
    <t>57</t>
  </si>
  <si>
    <t>58252</t>
  </si>
  <si>
    <t>DLÁŽDĚNÉ KRYTY Z BETONOVÝCH DLAŽDIC DO LOŽE Z MC</t>
  </si>
  <si>
    <t>Betonové dlaždice do betonového lože v líci spodní stavby. 
V líci OP1 - celkem 1,5*2,7=4,050 [A] 
V líci OP5 - celkem 1,5*2,7=4,050 [B] 
Celkem: A+B=8,100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</si>
  <si>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</si>
  <si>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Přidružená stavební výroba</t>
  </si>
  <si>
    <t>58</t>
  </si>
  <si>
    <t>711509</t>
  </si>
  <si>
    <t>OCHRANA IZOLACE NA POVRCHU TEXTILIÍ</t>
  </si>
  <si>
    <t>Ochranná geotextilie min. 600g/m2. 
OP1 + křídla I+II - celkem 2,0*(1,5+2,7+1,5)+2,7*3,0+5,0*(3,5+3,0)=52,000 [A] 
OP2 +křídla III+IV - celkem 2,0*(1,5+2,7+1,5)+2,7*3,0+5,0*(3,5+3,5)=54,500 [B] 
Celkem: A+B=106,500 [C]</t>
  </si>
  <si>
    <t>položka zahrnuje: 
- dodání  předepsaného ochranného materiálu 
- zřízení ochrany izolace</t>
  </si>
  <si>
    <t>59</t>
  </si>
  <si>
    <t>78381</t>
  </si>
  <si>
    <t>NÁTĚRY BETON KONSTR TYP S1 (OS-A)</t>
  </si>
  <si>
    <t>Hydrofobní impregrace OP1+horní povrch křídel+ložiskové bloky - celkem 3,2*(2,7+2*0,92)+0,5*(2,5+3,0)+2*4*0,5*0,25=18,278 [A] 
Hydrofobní impregrace povrchu P2,P3,P4 + ložiskové bloky - celkem 3*(0,75*3,25+2*4*0,5*0,25)=10,313 [B] 
Hydrofobní impregrace OP2 - celkem 3,2*(2,7+2*0,9)+0,5*(2,5+3,0)=17,150 [C] 
Celkem: A+B+C=45,741 [D]</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</si>
  <si>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</si>
  <si>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Potrubí</t>
  </si>
  <si>
    <t>60</t>
  </si>
  <si>
    <t>87434</t>
  </si>
  <si>
    <t>POTRUBÍ Z TRUB PLASTOVÝCH ODPADNÍCH DN DO 200MM</t>
  </si>
  <si>
    <t>Plastové odpadní potrubí z dlouhodobě UV-stabilního materiálu (minimálně SN12). 
Prostup rubové drenáže OP1+OP5 - celkem 2*1,7=3,400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</si>
  <si>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</si>
  <si>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61</t>
  </si>
  <si>
    <t>87444</t>
  </si>
  <si>
    <t>POTRUBÍ Z TRUB PLASTOVÝCH ODPADNÍCH DN DO 250MM</t>
  </si>
  <si>
    <t>Vystrojení formy (ztraceného bednění) trubkami/chráničkami pro realizaci mikropilot z povrchu provizorní pracovní plošiny u P3. Vodotěsné utěsnění a zajištění ve formě. 
Komplet - ukotvení a zajištění potrubí ve formě ztraceného bednění ve stanovené poloze včetně vodotěsného zajištění. Součástí položky zřízení, veškerá manipulace, odstranění, uložení na skládku, poplatky apod. 
Celkem 8*2,5=20,000 [A]</t>
  </si>
  <si>
    <t>62</t>
  </si>
  <si>
    <t>87533</t>
  </si>
  <si>
    <t>POTRUBÍ DREN Z TRUB PLAST DN DO 150MM</t>
  </si>
  <si>
    <t>Plastové drenážní potrubí rubové drenáže, perforace 3/3, DN150, minimálně SN8. 
Součástí položky řešení prostoru rubové drenáže spodní stavbou. Obetonování drenáže součástí položky 45160. 
Drenážní potrubí na rubu spodní stavby - celkem (3,0+1,7+2,5)+(3,0+1,7+3,0)=14,900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</si>
  <si>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</si>
  <si>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63</t>
  </si>
  <si>
    <t>9112B1</t>
  </si>
  <si>
    <t>ZÁBRADLÍ MOSTNÍ SE SVISLOU VÝPLNÍ - DODÁVKA A MONTÁŽ</t>
  </si>
  <si>
    <t>Komplet mostního zábradlí v. 1,10m na křídlech (se svislou výplní vč. kotvení a PKO). 
Předmostí OP1 - Celkem 3,8+2,7=6,500 [A] 
Předmostí OP5 - Celkem 3,8+3,5=7,300 [B] 
Vytvoření napojení nového mostního zábradlí z křídel na stávající zábradlí na lávce (úprava dle skutečnosti) - celkem 4*0,5=2,000 [C] 
Celkem: A+B+C=15,800 [D]</t>
  </si>
  <si>
    <t>položka zahrnuje: 
dodání zábradlí včetně předepsané povrchové úpravy 
kotvení sloupků, t.j. kotevní desky, šrouby z nerez oceli, vrty a zálivku, pokud zadávací dokumentace nestanoví jinak 
případné nivelační hmoty pod kotevní desky</t>
  </si>
  <si>
    <t>64</t>
  </si>
  <si>
    <t>917224</t>
  </si>
  <si>
    <t>SILNIČNÍ A CHODNÍKOVÉ OBRUBY Z BETONOVÝCH OBRUBNÍKŮ ŠÍŘ 150MM</t>
  </si>
  <si>
    <t>Silniční betonové obruby vč. betonového lože (min. C20/25-nXF3). 
Ohraničení betonových dlažeb v líci OP1, OP5 - celkem 2*2*1,5=6,000 [A] 
Revizní schodiště v líci OP1 - celkem 2*(7,0+1,5)=17,000 [B] 
Celkem: A+B=23,000 [C]</t>
  </si>
  <si>
    <t>Položka zahrnuje: 
dodání a pokládku betonových obrubníků o rozměrech předepsaných zadávací dokumentací 
betonové lože i boční betonovou opěrku.</t>
  </si>
  <si>
    <t>65</t>
  </si>
  <si>
    <t>91355</t>
  </si>
  <si>
    <t>EVIDENČNÍ ČÍSLO MOSTU</t>
  </si>
  <si>
    <t>na předmostích objektu - celkem 1+1=2,000 [A]</t>
  </si>
  <si>
    <t>položka zahrnuje štítek s evidenčním číslem mostu, sloupek dopravní značky včetně osazení a nutných zemních prací a zabetonování</t>
  </si>
  <si>
    <t>66</t>
  </si>
  <si>
    <t>931325</t>
  </si>
  <si>
    <t>TĚSNĚNÍ DILATAČ SPAR ASF ZÁLIVKOU MODIFIK PRŮŘ DO 600MM2</t>
  </si>
  <si>
    <t>Těsnící asfaltové zálivky ve vozovce na předmostích podél obrub. 
Předmostí OP1 - Celkem 2,5=2,500 [A]</t>
  </si>
  <si>
    <t>položka zahrnuje dodávku a osazení předepsaného materiálu, očištění ploch spáry před úpravou, očištění okolí spáry po úpravě 
nezahrnuje těsnící profil</t>
  </si>
  <si>
    <t>67</t>
  </si>
  <si>
    <t>935212</t>
  </si>
  <si>
    <t>PŘÍKOPOVÉ ŽLABY Z BETON TVÁRNIC ŠÍŘ DO 600MM DO BETONU TL 100MM</t>
  </si>
  <si>
    <t>Prefabrikované betonové příkové žlaby š. 0,30m do betonového lože tl. 0,10m (beton C16/20-nXF1). 
Skluz v líci OP1 - celkem 1,5+6,5+1,5=9,500 [A] 
Skluz v líci OP2 - celkem 1,0+9,5=10,500 [B] 
Celkem: A+B=20,000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</si>
  <si>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</si>
  <si>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68</t>
  </si>
  <si>
    <t>93650</t>
  </si>
  <si>
    <t>DROBNÉ DOPLŇK KONSTR KOVOVÉ</t>
  </si>
  <si>
    <t>Komplet - provedení formy ztraceného bednění pro realizaci P3. Součástí položky VTD, projednání, provedení, materiál, veškerá manipulace, přípravy pro provedení MP, osazení do projektované polohy, nutné kotvení a zajištění proti vztlaku apod. Předpoklad provedení formy ze dvou vodotěsně propojených a rozebíratelných částí (spodní část = ztracené bednění; horní část = demontovatelná část). Základní vnitřní rozměr b.2,60m/h.4,30m/v.2,50m. 
Součástí položky i následná demontáž, manipulace a uložení na skládku zhotovitele. 
Komplet 1=1,000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</si>
  <si>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</si>
  <si>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69</t>
  </si>
  <si>
    <t>936502</t>
  </si>
  <si>
    <t>DROBNÉ DOPLŇK KONSTR KOVOVÉ POZINK</t>
  </si>
  <si>
    <t>KG</t>
  </si>
  <si>
    <t>Součástí položky PKO dle TKP kap. 19B. Úprava ložisek součástí položky 428400. 
Obnova dolních ložiskových desek válcových ložisek nad opěrou OP1 a podpěrami P2,P3,P4 - nová ložisková deska 0,02x0,46x0,50m - celkem 2*4*(0,02*0,46*0,50)*7850=288,880 [A] 
Obnova smykových zarážek válcových ložisek nad opěrou OP1 a podpěrami P2,P3,P4 - celkem 2*4*(0,015*0,06*0,16+0,015*0,04*0,160)*7850=15,072 [B] 
Celkem: A+B=303,952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</si>
  <si>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</si>
  <si>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70</t>
  </si>
  <si>
    <t>Součástí položky PKO dle TKP kap. 19B. Úprava ložisek součástí položky 428400. 
Obnova pevných kloubových ložisek nad opěrou OP5 - nová dolní ložisková deska (0,02x0,46x0,50)m - celkem 2*0,02*0,46*0,50*7850=72,220 [A]</t>
  </si>
  <si>
    <t>71</t>
  </si>
  <si>
    <t>Ocelové plechy včetně kotvení a PKO (dle TKP kap. 19B).  
Krycí plechy mostních dilatačních spár nad OP1 a OP5 (položka včetně podlití polymermaltou, vrtů a kotvení) - celkem 2*(0,400*0,008*2,700)*7850=135,648 [A]</t>
  </si>
  <si>
    <t>72</t>
  </si>
  <si>
    <t>936501</t>
  </si>
  <si>
    <t>DROBNÉ DOPLŇK KONSTR KOVOVÉ NEREZ</t>
  </si>
  <si>
    <t>Komplet provedení detailu okapního plechu odvodnění úložných prahů (nerez A4) vč. kotevního materiálu. 
celkem 2*2*1,1=4,400 [A]</t>
  </si>
  <si>
    <t>73</t>
  </si>
  <si>
    <t>912972</t>
  </si>
  <si>
    <t>DOPRAVNÍ ZRCADLO - MONTÁŽ S PŘEMÍSTĚNÍM</t>
  </si>
  <si>
    <t>KS</t>
  </si>
  <si>
    <t>Celkem 1=1,000 [A]</t>
  </si>
  <si>
    <t>74</t>
  </si>
  <si>
    <t>912973</t>
  </si>
  <si>
    <t>DOPRAVNÍ ZRCADLO - DEMONTÁŽ</t>
  </si>
  <si>
    <t>75</t>
  </si>
  <si>
    <t>912979</t>
  </si>
  <si>
    <t>DOPRAVNÍ ZRCADLO - NÁJEMNÉ</t>
  </si>
  <si>
    <t>KSDEN</t>
  </si>
  <si>
    <t>Nájemné - celkem 1*(30*5)=150,000 [A]</t>
  </si>
  <si>
    <t>76</t>
  </si>
  <si>
    <t>914122</t>
  </si>
  <si>
    <t>DOPRAVNÍ ZNAČKY ZÁKLADNÍ VELIKOSTI OCELOVÉ FÓLIE TŘ 1 - MONTÁŽ S PŘEMÍSTĚNÍM</t>
  </si>
  <si>
    <t>Celkem 13=13,000 [A]</t>
  </si>
  <si>
    <t>položka zahrnuje: 
- dopravu demontované značky z dočasné skládky 
- osazení a montáž značky na místě určeném projektem 
- nutnou opravu poškozených částí 
nezahrnuje dodávku značky</t>
  </si>
  <si>
    <t>77</t>
  </si>
  <si>
    <t>914123</t>
  </si>
  <si>
    <t>DOPRAVNÍ ZNAČKY ZÁKLADNÍ VELIKOSTI OCELOVÉ FÓLIE TŘ 1 - DEMONTÁŽ</t>
  </si>
  <si>
    <t>Položka zahrnuje odstranění, demontáž a odklizení materiálu s odvozem na předepsané místo</t>
  </si>
  <si>
    <t>78</t>
  </si>
  <si>
    <t>914129</t>
  </si>
  <si>
    <t>DOPRAV ZNAČKY ZÁKLAD VEL OCEL FÓLIE TŘ 1 - NÁJEMNÉ</t>
  </si>
  <si>
    <t>Nájemné - celkem 13*(30*5)=1 950,000 [A]</t>
  </si>
  <si>
    <t>položka zahrnuje sazbu za pronájem dopravních značek a zařízení, počet jednotek je určen jako součin počtu značek a počtu dní použití</t>
  </si>
  <si>
    <t>79</t>
  </si>
  <si>
    <t>914412</t>
  </si>
  <si>
    <t>DOPRAVNÍ ZNAČKY 100X150CM OCELOVÉ - MONTÁŽ S PŘEMÍSTĚNÍM</t>
  </si>
  <si>
    <t>Celkem 5=5,000 [A]</t>
  </si>
  <si>
    <t>80</t>
  </si>
  <si>
    <t>914413</t>
  </si>
  <si>
    <t>DOPRAVNÍ ZNAČKY 100X150CM OCELOVÉ - DEMONTÁŽ</t>
  </si>
  <si>
    <t>Demontáž celkem 5=5,000 [A]</t>
  </si>
  <si>
    <t>81</t>
  </si>
  <si>
    <t>914419</t>
  </si>
  <si>
    <t>DOPRAV ZNAČKY 100X150CM OCEL - NÁJEMNÉ</t>
  </si>
  <si>
    <t>Nájemné - celkem 5*(30*5)=750,000 [A]</t>
  </si>
  <si>
    <t>82</t>
  </si>
  <si>
    <t>916712</t>
  </si>
  <si>
    <t>UPEVŇOVACÍ KONSTR - PODKLADNÍ DESKA POD 28KG - MONTÁŽ S PŘESUNEM</t>
  </si>
  <si>
    <t>Pro dočasné SDZ základní velikosti - Celkem 7=7,000 [A]</t>
  </si>
  <si>
    <t>položka zahrnuje: 
- přemístění zařízení z dočasné skládky a jeho osazení a montáž na místě určeném projektem 
- údržbu po celou dobu trvání funkce, náhradu zničených nebo ztracených kusů, nutnou opravu poškozených částí</t>
  </si>
  <si>
    <t>83</t>
  </si>
  <si>
    <t>916713</t>
  </si>
  <si>
    <t>UPEVŇOVACÍ KONSTR - PODKLADNÍ DESKA POD 28KG - DEMONTÁŽ</t>
  </si>
  <si>
    <t>Pro dočasné SDZ základní velikosti - Demontáž - Celkem 7=7,000 [A]</t>
  </si>
  <si>
    <t>Položka zahrnuje odstranění, demontáž a odklizení zařízení s odvozem na předepsané místo</t>
  </si>
  <si>
    <t>84</t>
  </si>
  <si>
    <t>916719</t>
  </si>
  <si>
    <t>UPEVŇOVACÍ KONSTR - PODKLAD DESKA POD 28KG - NÁJEMNÉ</t>
  </si>
  <si>
    <t>Pro dočasné SDZ základní velikosti - Nájemné - celkem 7*(30*5)=1 050,000 [A]</t>
  </si>
  <si>
    <t>položka zahrnuje sazbu za pronájem zařízení. Počet měrných jednotek se určí jako součin počtu zařízení a počtu dní použití.</t>
  </si>
  <si>
    <t>85</t>
  </si>
  <si>
    <t>916722</t>
  </si>
  <si>
    <t>UPEVŇOVACÍ KONSTR - PODKLADNÍ DESKA OD 28KG - MONTÁŽ S PŘESUNEM</t>
  </si>
  <si>
    <t>Pro dočasné SDZ 100x150cm - Celkem 5=5,000 [A]</t>
  </si>
  <si>
    <t>86</t>
  </si>
  <si>
    <t>916723</t>
  </si>
  <si>
    <t>UPEVŇOVACÍ KONSTR - PODKLADNÍ DESKA OD 28KG - DEMONTÁŽ</t>
  </si>
  <si>
    <t>Pro dočasné SDZ 100x150cm - Demontáž - Celkem 5=5,000 [A]</t>
  </si>
  <si>
    <t>87</t>
  </si>
  <si>
    <t>916729</t>
  </si>
  <si>
    <t>UPEVŇOVACÍ KONSTR - PODKL DESKA OD 28KG - NÁJEMNÉ</t>
  </si>
  <si>
    <t>Pro dočasné SDZ 100x150cm - Nájem - Celkem 5*(30*5)=750,000 [A]</t>
  </si>
  <si>
    <t>88</t>
  </si>
  <si>
    <t>916732</t>
  </si>
  <si>
    <t>UPEVŇOVACÍ KONSTR - OCEL STOJAN - MONTÁŽ S PŘESUNEM</t>
  </si>
  <si>
    <t>Sloupky pro dočasné SDZ - Celkem 12=12,000 [A]</t>
  </si>
  <si>
    <t>89</t>
  </si>
  <si>
    <t>916733</t>
  </si>
  <si>
    <t>UPEVŇOVACÍ KONSTR - OCEL STOJAN - DEMONTÁŽ</t>
  </si>
  <si>
    <t>Sloupky pro dočasné SDZ - Demontáž - Celkem 12=12,000 [A]</t>
  </si>
  <si>
    <t>90</t>
  </si>
  <si>
    <t>916739</t>
  </si>
  <si>
    <t>UPEVŇOVACÍ KONSTR - OCEL STOJAN - NÁJEMNÉ</t>
  </si>
  <si>
    <t>Sloupky pro dočasné SDZ - Nájem - Celkem 12*(30*5)=1 800,000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</si>
</sst>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45720</xdr:colOff>
      <xdr:row>0</xdr:row>
      <xdr:rowOff>22860</xdr:rowOff>
    </xdr:from>
    <xdr:to>
      <xdr:col>0</xdr:col>
      <xdr:colOff>1150620</xdr:colOff>
      <xdr:row>2</xdr:row>
      <xdr:rowOff>106680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45720" y="22860"/>
          <a:ext cx="1104900" cy="4191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457200</xdr:colOff>
      <xdr:row>0</xdr:row>
      <xdr:rowOff>7620</xdr:rowOff>
    </xdr:from>
    <xdr:to>
      <xdr:col>2</xdr:col>
      <xdr:colOff>0</xdr:colOff>
      <xdr:row>1</xdr:row>
      <xdr:rowOff>175260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7620"/>
          <a:ext cx="807720" cy="33528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pageSetUpPr fitToPage="1"/>
  </sheetPr>
  <dimension ref="A1:E12"/>
  <sheetViews>
    <sheetView tabSelected="1" workbookViewId="0" topLeftCell="A1"/>
  </sheetViews>
  <sheetFormatPr defaultColWidth="8.88888888888889" defaultRowHeight="13.2" customHeight="1"/>
  <cols>
    <col min="1" max="1" width="25.7777777777778" customWidth="1"/>
    <col min="2" max="2" width="66.7777777777778" customWidth="1"/>
    <col min="3" max="5" width="20.7777777777778" customWidth="1"/>
  </cols>
  <sheetData>
    <row r="1" spans="1:5" ht="13.2" customHeight="1">
      <c r="A1" s="1"/>
      <c s="1" t="s">
        <v>0</v>
      </c>
      <c s="1"/>
      <c s="1"/>
      <c s="1"/>
    </row>
    <row r="2" spans="1:5" ht="13.2" customHeight="1">
      <c r="A2" s="1"/>
      <c s="2" t="s">
        <v>1</v>
      </c>
      <c s="1"/>
      <c s="1"/>
      <c s="1"/>
    </row>
    <row r="3" spans="1:5" ht="20" customHeight="1">
      <c r="A3" s="1"/>
      <c s="1"/>
      <c s="1"/>
      <c s="1"/>
      <c s="1"/>
    </row>
    <row r="4" spans="1:5" ht="20" customHeight="1">
      <c r="A4" s="1"/>
      <c s="3" t="s">
        <v>2</v>
      </c>
      <c s="1"/>
      <c s="1"/>
      <c s="1"/>
    </row>
    <row r="5" spans="1:5" ht="13.2" customHeight="1">
      <c r="A5" s="1"/>
      <c s="1" t="s">
        <v>3</v>
      </c>
      <c s="1"/>
      <c s="1"/>
      <c s="1"/>
    </row>
    <row r="6" spans="1:5" ht="13.2" customHeight="1">
      <c r="A6" s="1"/>
      <c s="4" t="s">
        <v>4</v>
      </c>
      <c s="7">
        <f>0+C10+C11+C12</f>
      </c>
      <c s="1"/>
      <c s="1"/>
    </row>
    <row r="7" spans="1:5" ht="13.2" customHeight="1">
      <c r="A7" s="1"/>
      <c s="4" t="s">
        <v>5</v>
      </c>
      <c s="7">
        <f>0+E10+E11+E12</f>
      </c>
      <c s="1"/>
      <c s="1"/>
    </row>
    <row r="8" spans="1:5" ht="13.2" customHeight="1">
      <c r="A8" s="6"/>
      <c s="6"/>
      <c s="6"/>
      <c s="6"/>
      <c s="6"/>
    </row>
    <row r="9" spans="1:5" ht="13.2" customHeight="1">
      <c r="A9" s="5" t="s">
        <v>6</v>
      </c>
      <c s="5" t="s">
        <v>7</v>
      </c>
      <c s="5" t="s">
        <v>8</v>
      </c>
      <c s="5" t="s">
        <v>9</v>
      </c>
      <c s="5" t="s">
        <v>10</v>
      </c>
    </row>
    <row r="10" spans="1:5" ht="13.2" customHeight="1">
      <c r="A10" s="20" t="s">
        <v>24</v>
      </c>
      <c s="20" t="s">
        <v>25</v>
      </c>
      <c s="21">
        <f>'SO 000'!I3</f>
      </c>
      <c s="21">
        <f>'SO 000'!O2</f>
      </c>
      <c s="21">
        <f>C10+D10</f>
      </c>
    </row>
    <row r="11" spans="1:5" ht="13.2" customHeight="1">
      <c r="A11" s="20" t="s">
        <v>109</v>
      </c>
      <c s="20" t="s">
        <v>110</v>
      </c>
      <c s="21">
        <f>'SO 001'!I3</f>
      </c>
      <c s="21">
        <f>'SO 001'!O2</f>
      </c>
      <c s="21">
        <f>C11+D11</f>
      </c>
    </row>
    <row r="12" spans="1:5" ht="13.2" customHeight="1">
      <c r="A12" s="20" t="s">
        <v>182</v>
      </c>
      <c s="20" t="s">
        <v>183</v>
      </c>
      <c s="21">
        <f>'SO 201'!I3</f>
      </c>
      <c s="21">
        <f>'SO 201'!O2</f>
      </c>
      <c s="21">
        <f>C12+D12</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4"/>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8">
        <f>0+I8</f>
      </c>
      <c r="O3" t="s">
        <v>19</v>
      </c>
      <c t="s">
        <v>23</v>
      </c>
    </row>
    <row r="4" spans="1:16" ht="15" customHeight="1">
      <c r="A4" t="s">
        <v>17</v>
      </c>
      <c s="16" t="s">
        <v>18</v>
      </c>
      <c s="17" t="s">
        <v>24</v>
      </c>
      <c s="6"/>
      <c s="18" t="s">
        <v>25</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27</v>
      </c>
      <c s="19"/>
      <c s="27" t="s">
        <v>44</v>
      </c>
      <c s="19"/>
      <c s="19"/>
      <c s="19"/>
      <c s="28">
        <f>0+Q8</f>
      </c>
      <c r="O8">
        <f>0+R8</f>
      </c>
      <c r="Q8">
        <f>0+I9+I13+I17+I21+I25+I29+I33+I37+I41+I45+I49+I53+I57+I61</f>
      </c>
      <c>
        <f>0+O9+O13+O17+O21+O25+O29+O33+O37+O41+O45+O49+O53+O57+O61</f>
      </c>
    </row>
    <row r="9" spans="1:16" ht="12.6">
      <c r="A9" s="25" t="s">
        <v>45</v>
      </c>
      <c s="29" t="s">
        <v>29</v>
      </c>
      <c s="29" t="s">
        <v>46</v>
      </c>
      <c s="25" t="s">
        <v>47</v>
      </c>
      <c s="30" t="s">
        <v>48</v>
      </c>
      <c s="31" t="s">
        <v>49</v>
      </c>
      <c s="32">
        <v>1</v>
      </c>
      <c s="33">
        <v>0</v>
      </c>
      <c s="33">
        <f>ROUND(ROUND(H9,2)*ROUND(G9,3),2)</f>
      </c>
      <c r="O9">
        <f>(I9*21)/100</f>
      </c>
      <c t="s">
        <v>23</v>
      </c>
    </row>
    <row r="10" spans="1:5" ht="12.6">
      <c r="A10" s="34" t="s">
        <v>50</v>
      </c>
      <c r="E10" s="35" t="s">
        <v>47</v>
      </c>
    </row>
    <row r="11" spans="1:5" ht="51">
      <c r="A11" s="36" t="s">
        <v>51</v>
      </c>
      <c r="E11" s="37" t="s">
        <v>52</v>
      </c>
    </row>
    <row r="12" spans="1:5" ht="12.6">
      <c r="A12" t="s">
        <v>53</v>
      </c>
      <c r="E12" s="35" t="s">
        <v>54</v>
      </c>
    </row>
    <row r="13" spans="1:16" ht="12.6">
      <c r="A13" s="25" t="s">
        <v>45</v>
      </c>
      <c s="29" t="s">
        <v>23</v>
      </c>
      <c s="29" t="s">
        <v>55</v>
      </c>
      <c s="25" t="s">
        <v>29</v>
      </c>
      <c s="30" t="s">
        <v>56</v>
      </c>
      <c s="31" t="s">
        <v>49</v>
      </c>
      <c s="32">
        <v>1</v>
      </c>
      <c s="33">
        <v>0</v>
      </c>
      <c s="33">
        <f>ROUND(ROUND(H13,2)*ROUND(G13,3),2)</f>
      </c>
      <c r="O13">
        <f>(I13*21)/100</f>
      </c>
      <c t="s">
        <v>23</v>
      </c>
    </row>
    <row r="14" spans="1:5" ht="12.6">
      <c r="A14" s="34" t="s">
        <v>50</v>
      </c>
      <c r="E14" s="35" t="s">
        <v>47</v>
      </c>
    </row>
    <row r="15" spans="1:5" ht="102">
      <c r="A15" s="36" t="s">
        <v>51</v>
      </c>
      <c r="E15" s="37" t="s">
        <v>57</v>
      </c>
    </row>
    <row r="16" spans="1:5" ht="12.6">
      <c r="A16" t="s">
        <v>53</v>
      </c>
      <c r="E16" s="35" t="s">
        <v>58</v>
      </c>
    </row>
    <row r="17" spans="1:16" ht="12.6">
      <c r="A17" s="25" t="s">
        <v>45</v>
      </c>
      <c s="29" t="s">
        <v>22</v>
      </c>
      <c s="29" t="s">
        <v>59</v>
      </c>
      <c s="25" t="s">
        <v>47</v>
      </c>
      <c s="30" t="s">
        <v>60</v>
      </c>
      <c s="31" t="s">
        <v>49</v>
      </c>
      <c s="32">
        <v>1</v>
      </c>
      <c s="33">
        <v>0</v>
      </c>
      <c s="33">
        <f>ROUND(ROUND(H17,2)*ROUND(G17,3),2)</f>
      </c>
      <c r="O17">
        <f>(I17*21)/100</f>
      </c>
      <c t="s">
        <v>23</v>
      </c>
    </row>
    <row r="18" spans="1:5" ht="12.6">
      <c r="A18" s="34" t="s">
        <v>50</v>
      </c>
      <c r="E18" s="35" t="s">
        <v>47</v>
      </c>
    </row>
    <row r="19" spans="1:5" ht="40.8">
      <c r="A19" s="36" t="s">
        <v>51</v>
      </c>
      <c r="E19" s="37" t="s">
        <v>61</v>
      </c>
    </row>
    <row r="20" spans="1:5" ht="12.6">
      <c r="A20" t="s">
        <v>53</v>
      </c>
      <c r="E20" s="35" t="s">
        <v>58</v>
      </c>
    </row>
    <row r="21" spans="1:16" ht="12.6">
      <c r="A21" s="25" t="s">
        <v>45</v>
      </c>
      <c s="29" t="s">
        <v>33</v>
      </c>
      <c s="29" t="s">
        <v>62</v>
      </c>
      <c s="25" t="s">
        <v>47</v>
      </c>
      <c s="30" t="s">
        <v>63</v>
      </c>
      <c s="31" t="s">
        <v>49</v>
      </c>
      <c s="32">
        <v>1</v>
      </c>
      <c s="33">
        <v>0</v>
      </c>
      <c s="33">
        <f>ROUND(ROUND(H21,2)*ROUND(G21,3),2)</f>
      </c>
      <c r="O21">
        <f>(I21*21)/100</f>
      </c>
      <c t="s">
        <v>23</v>
      </c>
    </row>
    <row r="22" spans="1:5" ht="12.6">
      <c r="A22" s="34" t="s">
        <v>50</v>
      </c>
      <c r="E22" s="35" t="s">
        <v>47</v>
      </c>
    </row>
    <row r="23" spans="1:5" ht="20.4">
      <c r="A23" s="36" t="s">
        <v>51</v>
      </c>
      <c r="E23" s="37" t="s">
        <v>64</v>
      </c>
    </row>
    <row r="24" spans="1:5" ht="12.6">
      <c r="A24" t="s">
        <v>53</v>
      </c>
      <c r="E24" s="35" t="s">
        <v>65</v>
      </c>
    </row>
    <row r="25" spans="1:16" ht="12.6">
      <c r="A25" s="25" t="s">
        <v>45</v>
      </c>
      <c s="29" t="s">
        <v>35</v>
      </c>
      <c s="29" t="s">
        <v>66</v>
      </c>
      <c s="25" t="s">
        <v>47</v>
      </c>
      <c s="30" t="s">
        <v>67</v>
      </c>
      <c s="31" t="s">
        <v>49</v>
      </c>
      <c s="32">
        <v>1</v>
      </c>
      <c s="33">
        <v>0</v>
      </c>
      <c s="33">
        <f>ROUND(ROUND(H25,2)*ROUND(G25,3),2)</f>
      </c>
      <c r="O25">
        <f>(I25*21)/100</f>
      </c>
      <c t="s">
        <v>23</v>
      </c>
    </row>
    <row r="26" spans="1:5" ht="12.6">
      <c r="A26" s="34" t="s">
        <v>50</v>
      </c>
      <c r="E26" s="35" t="s">
        <v>47</v>
      </c>
    </row>
    <row r="27" spans="1:5" ht="30.6">
      <c r="A27" s="36" t="s">
        <v>51</v>
      </c>
      <c r="E27" s="37" t="s">
        <v>68</v>
      </c>
    </row>
    <row r="28" spans="1:5" ht="20.4">
      <c r="A28" t="s">
        <v>53</v>
      </c>
      <c r="E28" s="35" t="s">
        <v>69</v>
      </c>
    </row>
    <row r="29" spans="1:16" ht="12.6">
      <c r="A29" s="25" t="s">
        <v>45</v>
      </c>
      <c s="29" t="s">
        <v>37</v>
      </c>
      <c s="29" t="s">
        <v>70</v>
      </c>
      <c s="25" t="s">
        <v>47</v>
      </c>
      <c s="30" t="s">
        <v>71</v>
      </c>
      <c s="31" t="s">
        <v>72</v>
      </c>
      <c s="32">
        <v>1</v>
      </c>
      <c s="33">
        <v>0</v>
      </c>
      <c s="33">
        <f>ROUND(ROUND(H29,2)*ROUND(G29,3),2)</f>
      </c>
      <c r="O29">
        <f>(I29*21)/100</f>
      </c>
      <c t="s">
        <v>23</v>
      </c>
    </row>
    <row r="30" spans="1:5" ht="12.6">
      <c r="A30" s="34" t="s">
        <v>50</v>
      </c>
      <c r="E30" s="35" t="s">
        <v>47</v>
      </c>
    </row>
    <row r="31" spans="1:5" ht="40.8">
      <c r="A31" s="36" t="s">
        <v>51</v>
      </c>
      <c r="E31" s="37" t="s">
        <v>73</v>
      </c>
    </row>
    <row r="32" spans="1:5" ht="12.6">
      <c r="A32" t="s">
        <v>53</v>
      </c>
      <c r="E32" s="35" t="s">
        <v>65</v>
      </c>
    </row>
    <row r="33" spans="1:16" ht="12.6">
      <c r="A33" s="25" t="s">
        <v>45</v>
      </c>
      <c s="29" t="s">
        <v>74</v>
      </c>
      <c s="29" t="s">
        <v>75</v>
      </c>
      <c s="25" t="s">
        <v>47</v>
      </c>
      <c s="30" t="s">
        <v>76</v>
      </c>
      <c s="31" t="s">
        <v>49</v>
      </c>
      <c s="32">
        <v>1</v>
      </c>
      <c s="33">
        <v>0</v>
      </c>
      <c s="33">
        <f>ROUND(ROUND(H33,2)*ROUND(G33,3),2)</f>
      </c>
      <c r="O33">
        <f>(I33*21)/100</f>
      </c>
      <c t="s">
        <v>23</v>
      </c>
    </row>
    <row r="34" spans="1:5" ht="12.6">
      <c r="A34" s="34" t="s">
        <v>50</v>
      </c>
      <c r="E34" s="35" t="s">
        <v>47</v>
      </c>
    </row>
    <row r="35" spans="1:5" ht="30.6">
      <c r="A35" s="36" t="s">
        <v>51</v>
      </c>
      <c r="E35" s="37" t="s">
        <v>77</v>
      </c>
    </row>
    <row r="36" spans="1:5" ht="12.6">
      <c r="A36" t="s">
        <v>53</v>
      </c>
      <c r="E36" s="35" t="s">
        <v>65</v>
      </c>
    </row>
    <row r="37" spans="1:16" ht="12.6">
      <c r="A37" s="25" t="s">
        <v>45</v>
      </c>
      <c s="29" t="s">
        <v>78</v>
      </c>
      <c s="29" t="s">
        <v>79</v>
      </c>
      <c s="25" t="s">
        <v>29</v>
      </c>
      <c s="30" t="s">
        <v>80</v>
      </c>
      <c s="31" t="s">
        <v>72</v>
      </c>
      <c s="32">
        <v>1</v>
      </c>
      <c s="33">
        <v>0</v>
      </c>
      <c s="33">
        <f>ROUND(ROUND(H37,2)*ROUND(G37,3),2)</f>
      </c>
      <c r="O37">
        <f>(I37*21)/100</f>
      </c>
      <c t="s">
        <v>23</v>
      </c>
    </row>
    <row r="38" spans="1:5" ht="12.6">
      <c r="A38" s="34" t="s">
        <v>50</v>
      </c>
      <c r="E38" s="35" t="s">
        <v>47</v>
      </c>
    </row>
    <row r="39" spans="1:5" ht="20.4">
      <c r="A39" s="36" t="s">
        <v>51</v>
      </c>
      <c r="E39" s="37" t="s">
        <v>81</v>
      </c>
    </row>
    <row r="40" spans="1:5" ht="61.2">
      <c r="A40" t="s">
        <v>53</v>
      </c>
      <c r="E40" s="35" t="s">
        <v>82</v>
      </c>
    </row>
    <row r="41" spans="1:16" ht="12.6">
      <c r="A41" s="25" t="s">
        <v>45</v>
      </c>
      <c s="29" t="s">
        <v>40</v>
      </c>
      <c s="29" t="s">
        <v>83</v>
      </c>
      <c s="25" t="s">
        <v>47</v>
      </c>
      <c s="30" t="s">
        <v>84</v>
      </c>
      <c s="31" t="s">
        <v>49</v>
      </c>
      <c s="32">
        <v>1</v>
      </c>
      <c s="33">
        <v>0</v>
      </c>
      <c s="33">
        <f>ROUND(ROUND(H41,2)*ROUND(G41,3),2)</f>
      </c>
      <c r="O41">
        <f>(I41*21)/100</f>
      </c>
      <c t="s">
        <v>23</v>
      </c>
    </row>
    <row r="42" spans="1:5" ht="12.6">
      <c r="A42" s="34" t="s">
        <v>50</v>
      </c>
      <c r="E42" s="35" t="s">
        <v>47</v>
      </c>
    </row>
    <row r="43" spans="1:5" ht="30.6">
      <c r="A43" s="36" t="s">
        <v>51</v>
      </c>
      <c r="E43" s="37" t="s">
        <v>85</v>
      </c>
    </row>
    <row r="44" spans="1:5" ht="30.6">
      <c r="A44" t="s">
        <v>53</v>
      </c>
      <c r="E44" s="35" t="s">
        <v>86</v>
      </c>
    </row>
    <row r="45" spans="1:16" ht="12.6">
      <c r="A45" s="25" t="s">
        <v>45</v>
      </c>
      <c s="29" t="s">
        <v>42</v>
      </c>
      <c s="29" t="s">
        <v>87</v>
      </c>
      <c s="25" t="s">
        <v>47</v>
      </c>
      <c s="30" t="s">
        <v>88</v>
      </c>
      <c s="31" t="s">
        <v>49</v>
      </c>
      <c s="32">
        <v>2</v>
      </c>
      <c s="33">
        <v>0</v>
      </c>
      <c s="33">
        <f>ROUND(ROUND(H45,2)*ROUND(G45,3),2)</f>
      </c>
      <c r="O45">
        <f>(I45*21)/100</f>
      </c>
      <c t="s">
        <v>23</v>
      </c>
    </row>
    <row r="46" spans="1:5" ht="12.6">
      <c r="A46" s="34" t="s">
        <v>50</v>
      </c>
      <c r="E46" s="35" t="s">
        <v>47</v>
      </c>
    </row>
    <row r="47" spans="1:5" ht="51">
      <c r="A47" s="36" t="s">
        <v>51</v>
      </c>
      <c r="E47" s="37" t="s">
        <v>89</v>
      </c>
    </row>
    <row r="48" spans="1:5" ht="12.6">
      <c r="A48" t="s">
        <v>53</v>
      </c>
      <c r="E48" s="35" t="s">
        <v>47</v>
      </c>
    </row>
    <row r="49" spans="1:16" ht="12.6">
      <c r="A49" s="25" t="s">
        <v>45</v>
      </c>
      <c s="29" t="s">
        <v>90</v>
      </c>
      <c s="29" t="s">
        <v>91</v>
      </c>
      <c s="25" t="s">
        <v>47</v>
      </c>
      <c s="30" t="s">
        <v>92</v>
      </c>
      <c s="31" t="s">
        <v>49</v>
      </c>
      <c s="32">
        <v>1</v>
      </c>
      <c s="33">
        <v>0</v>
      </c>
      <c s="33">
        <f>ROUND(ROUND(H49,2)*ROUND(G49,3),2)</f>
      </c>
      <c r="O49">
        <f>(I49*21)/100</f>
      </c>
      <c t="s">
        <v>23</v>
      </c>
    </row>
    <row r="50" spans="1:5" ht="12.6">
      <c r="A50" s="34" t="s">
        <v>50</v>
      </c>
      <c r="E50" s="35" t="s">
        <v>47</v>
      </c>
    </row>
    <row r="51" spans="1:5" ht="132.6">
      <c r="A51" s="36" t="s">
        <v>51</v>
      </c>
      <c r="E51" s="37" t="s">
        <v>93</v>
      </c>
    </row>
    <row r="52" spans="1:5" ht="12.6">
      <c r="A52" t="s">
        <v>53</v>
      </c>
      <c r="E52" s="35" t="s">
        <v>65</v>
      </c>
    </row>
    <row r="53" spans="1:16" ht="12.6">
      <c r="A53" s="25" t="s">
        <v>45</v>
      </c>
      <c s="29" t="s">
        <v>94</v>
      </c>
      <c s="29" t="s">
        <v>95</v>
      </c>
      <c s="25" t="s">
        <v>47</v>
      </c>
      <c s="30" t="s">
        <v>96</v>
      </c>
      <c s="31" t="s">
        <v>49</v>
      </c>
      <c s="32">
        <v>1</v>
      </c>
      <c s="33">
        <v>0</v>
      </c>
      <c s="33">
        <f>ROUND(ROUND(H53,2)*ROUND(G53,3),2)</f>
      </c>
      <c r="O53">
        <f>(I53*21)/100</f>
      </c>
      <c t="s">
        <v>23</v>
      </c>
    </row>
    <row r="54" spans="1:5" ht="12.6">
      <c r="A54" s="34" t="s">
        <v>50</v>
      </c>
      <c r="E54" s="35" t="s">
        <v>47</v>
      </c>
    </row>
    <row r="55" spans="1:5" ht="20.4">
      <c r="A55" s="36" t="s">
        <v>51</v>
      </c>
      <c r="E55" s="37" t="s">
        <v>97</v>
      </c>
    </row>
    <row r="56" spans="1:5" ht="12.6">
      <c r="A56" t="s">
        <v>53</v>
      </c>
      <c r="E56" s="35" t="s">
        <v>98</v>
      </c>
    </row>
    <row r="57" spans="1:16" ht="12.6">
      <c r="A57" s="25" t="s">
        <v>45</v>
      </c>
      <c s="29" t="s">
        <v>99</v>
      </c>
      <c s="29" t="s">
        <v>100</v>
      </c>
      <c s="25" t="s">
        <v>47</v>
      </c>
      <c s="30" t="s">
        <v>101</v>
      </c>
      <c s="31" t="s">
        <v>49</v>
      </c>
      <c s="32">
        <v>1</v>
      </c>
      <c s="33">
        <v>0</v>
      </c>
      <c s="33">
        <f>ROUND(ROUND(H57,2)*ROUND(G57,3),2)</f>
      </c>
      <c r="O57">
        <f>(I57*21)/100</f>
      </c>
      <c t="s">
        <v>23</v>
      </c>
    </row>
    <row r="58" spans="1:5" ht="12.6">
      <c r="A58" s="34" t="s">
        <v>50</v>
      </c>
      <c r="E58" s="35" t="s">
        <v>47</v>
      </c>
    </row>
    <row r="59" spans="1:5" ht="30.6">
      <c r="A59" s="36" t="s">
        <v>51</v>
      </c>
      <c r="E59" s="37" t="s">
        <v>102</v>
      </c>
    </row>
    <row r="60" spans="1:5" ht="71.4">
      <c r="A60" t="s">
        <v>53</v>
      </c>
      <c r="E60" s="35" t="s">
        <v>103</v>
      </c>
    </row>
    <row r="61" spans="1:16" ht="12.6">
      <c r="A61" s="25" t="s">
        <v>45</v>
      </c>
      <c s="29" t="s">
        <v>104</v>
      </c>
      <c s="29" t="s">
        <v>105</v>
      </c>
      <c s="25" t="s">
        <v>47</v>
      </c>
      <c s="30" t="s">
        <v>106</v>
      </c>
      <c s="31" t="s">
        <v>49</v>
      </c>
      <c s="32">
        <v>1</v>
      </c>
      <c s="33">
        <v>0</v>
      </c>
      <c s="33">
        <f>ROUND(ROUND(H61,2)*ROUND(G61,3),2)</f>
      </c>
      <c r="O61">
        <f>(I61*21)/100</f>
      </c>
      <c t="s">
        <v>23</v>
      </c>
    </row>
    <row r="62" spans="1:5" ht="12.6">
      <c r="A62" s="34" t="s">
        <v>50</v>
      </c>
      <c r="E62" s="35" t="s">
        <v>47</v>
      </c>
    </row>
    <row r="63" spans="1:5" ht="40.8">
      <c r="A63" s="36" t="s">
        <v>51</v>
      </c>
      <c r="E63" s="37" t="s">
        <v>107</v>
      </c>
    </row>
    <row r="64" spans="1:5" ht="20.4">
      <c r="A64" t="s">
        <v>53</v>
      </c>
      <c r="E64" s="35"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0+O8+O25+O38+O43+O48</f>
      </c>
      <c t="s">
        <v>22</v>
      </c>
    </row>
    <row r="3" spans="1:16" ht="15" customHeight="1">
      <c r="A3" t="s">
        <v>12</v>
      </c>
      <c s="12" t="s">
        <v>14</v>
      </c>
      <c s="13" t="s">
        <v>15</v>
      </c>
      <c s="1"/>
      <c s="14" t="s">
        <v>16</v>
      </c>
      <c s="1"/>
      <c s="9"/>
      <c s="8" t="s">
        <v>109</v>
      </c>
      <c s="38">
        <f>0+I8+I25+I38+I43+I48</f>
      </c>
      <c r="O3" t="s">
        <v>19</v>
      </c>
      <c t="s">
        <v>23</v>
      </c>
    </row>
    <row r="4" spans="1:16" ht="15" customHeight="1">
      <c r="A4" t="s">
        <v>17</v>
      </c>
      <c s="16" t="s">
        <v>18</v>
      </c>
      <c s="17" t="s">
        <v>109</v>
      </c>
      <c s="6"/>
      <c s="18" t="s">
        <v>110</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27</v>
      </c>
      <c s="19"/>
      <c s="27" t="s">
        <v>44</v>
      </c>
      <c s="19"/>
      <c s="19"/>
      <c s="19"/>
      <c s="28">
        <f>0+Q8</f>
      </c>
      <c r="O8">
        <f>0+R8</f>
      </c>
      <c r="Q8">
        <f>0+I9+I13+I17+I21</f>
      </c>
      <c>
        <f>0+O9+O13+O17+O21</f>
      </c>
    </row>
    <row r="9" spans="1:16" ht="12.6">
      <c r="A9" s="25" t="s">
        <v>45</v>
      </c>
      <c s="29" t="s">
        <v>29</v>
      </c>
      <c s="29" t="s">
        <v>111</v>
      </c>
      <c s="25" t="s">
        <v>47</v>
      </c>
      <c s="30" t="s">
        <v>112</v>
      </c>
      <c s="31" t="s">
        <v>113</v>
      </c>
      <c s="32">
        <v>177.783</v>
      </c>
      <c s="33">
        <v>0</v>
      </c>
      <c s="33">
        <f>ROUND(ROUND(H9,2)*ROUND(G9,3),2)</f>
      </c>
      <c r="O9">
        <f>(I9*21)/100</f>
      </c>
      <c t="s">
        <v>23</v>
      </c>
    </row>
    <row r="10" spans="1:5" ht="12.6">
      <c r="A10" s="34" t="s">
        <v>50</v>
      </c>
      <c r="E10" s="35" t="s">
        <v>47</v>
      </c>
    </row>
    <row r="11" spans="1:5" ht="51">
      <c r="A11" s="36" t="s">
        <v>51</v>
      </c>
      <c r="E11" s="37" t="s">
        <v>114</v>
      </c>
    </row>
    <row r="12" spans="1:5" ht="12.6">
      <c r="A12" t="s">
        <v>53</v>
      </c>
      <c r="E12" s="35" t="s">
        <v>115</v>
      </c>
    </row>
    <row r="13" spans="1:16" ht="12.6">
      <c r="A13" s="25" t="s">
        <v>45</v>
      </c>
      <c s="29" t="s">
        <v>23</v>
      </c>
      <c s="29" t="s">
        <v>116</v>
      </c>
      <c s="25" t="s">
        <v>47</v>
      </c>
      <c s="30" t="s">
        <v>117</v>
      </c>
      <c s="31" t="s">
        <v>113</v>
      </c>
      <c s="32">
        <v>2.674</v>
      </c>
      <c s="33">
        <v>0</v>
      </c>
      <c s="33">
        <f>ROUND(ROUND(H13,2)*ROUND(G13,3),2)</f>
      </c>
      <c r="O13">
        <f>(I13*21)/100</f>
      </c>
      <c t="s">
        <v>23</v>
      </c>
    </row>
    <row r="14" spans="1:5" ht="12.6">
      <c r="A14" s="34" t="s">
        <v>50</v>
      </c>
      <c r="E14" s="35" t="s">
        <v>47</v>
      </c>
    </row>
    <row r="15" spans="1:5" ht="30.6">
      <c r="A15" s="36" t="s">
        <v>51</v>
      </c>
      <c r="E15" s="37" t="s">
        <v>118</v>
      </c>
    </row>
    <row r="16" spans="1:5" ht="12.6">
      <c r="A16" t="s">
        <v>53</v>
      </c>
      <c r="E16" s="35" t="s">
        <v>115</v>
      </c>
    </row>
    <row r="17" spans="1:16" ht="12.6">
      <c r="A17" s="25" t="s">
        <v>45</v>
      </c>
      <c s="29" t="s">
        <v>22</v>
      </c>
      <c s="29" t="s">
        <v>59</v>
      </c>
      <c s="25" t="s">
        <v>47</v>
      </c>
      <c s="30" t="s">
        <v>60</v>
      </c>
      <c s="31" t="s">
        <v>49</v>
      </c>
      <c s="32">
        <v>2</v>
      </c>
      <c s="33">
        <v>0</v>
      </c>
      <c s="33">
        <f>ROUND(ROUND(H17,2)*ROUND(G17,3),2)</f>
      </c>
      <c r="O17">
        <f>(I17*21)/100</f>
      </c>
      <c t="s">
        <v>23</v>
      </c>
    </row>
    <row r="18" spans="1:5" ht="12.6">
      <c r="A18" s="34" t="s">
        <v>50</v>
      </c>
      <c r="E18" s="35" t="s">
        <v>47</v>
      </c>
    </row>
    <row r="19" spans="1:5" ht="81.6">
      <c r="A19" s="36" t="s">
        <v>51</v>
      </c>
      <c r="E19" s="37" t="s">
        <v>119</v>
      </c>
    </row>
    <row r="20" spans="1:5" ht="12.6">
      <c r="A20" t="s">
        <v>53</v>
      </c>
      <c r="E20" s="35" t="s">
        <v>58</v>
      </c>
    </row>
    <row r="21" spans="1:16" ht="12.6">
      <c r="A21" s="25" t="s">
        <v>45</v>
      </c>
      <c s="29" t="s">
        <v>33</v>
      </c>
      <c s="29" t="s">
        <v>120</v>
      </c>
      <c s="25" t="s">
        <v>47</v>
      </c>
      <c s="30" t="s">
        <v>121</v>
      </c>
      <c s="31" t="s">
        <v>49</v>
      </c>
      <c s="32">
        <v>1</v>
      </c>
      <c s="33">
        <v>0</v>
      </c>
      <c s="33">
        <f>ROUND(ROUND(H21,2)*ROUND(G21,3),2)</f>
      </c>
      <c r="O21">
        <f>(I21*21)/100</f>
      </c>
      <c t="s">
        <v>23</v>
      </c>
    </row>
    <row r="22" spans="1:5" ht="12.6">
      <c r="A22" s="34" t="s">
        <v>50</v>
      </c>
      <c r="E22" s="35" t="s">
        <v>47</v>
      </c>
    </row>
    <row r="23" spans="1:5" ht="12.6">
      <c r="A23" s="36" t="s">
        <v>51</v>
      </c>
      <c r="E23" s="37" t="s">
        <v>122</v>
      </c>
    </row>
    <row r="24" spans="1:5" ht="12.6">
      <c r="A24" t="s">
        <v>53</v>
      </c>
      <c r="E24" s="35" t="s">
        <v>65</v>
      </c>
    </row>
    <row r="25" spans="1:18" ht="13.2" customHeight="1">
      <c r="A25" s="6" t="s">
        <v>43</v>
      </c>
      <c s="6"/>
      <c s="40" t="s">
        <v>29</v>
      </c>
      <c s="6"/>
      <c s="27" t="s">
        <v>123</v>
      </c>
      <c s="6"/>
      <c s="6"/>
      <c s="6"/>
      <c s="41">
        <f>0+Q25</f>
      </c>
      <c r="O25">
        <f>0+R25</f>
      </c>
      <c r="Q25">
        <f>0+I26+I30+I34</f>
      </c>
      <c>
        <f>0+O26+O30+O34</f>
      </c>
    </row>
    <row r="26" spans="1:16" ht="12.6">
      <c r="A26" s="25" t="s">
        <v>45</v>
      </c>
      <c s="29" t="s">
        <v>35</v>
      </c>
      <c s="29" t="s">
        <v>124</v>
      </c>
      <c s="25" t="s">
        <v>47</v>
      </c>
      <c s="30" t="s">
        <v>125</v>
      </c>
      <c s="31" t="s">
        <v>126</v>
      </c>
      <c s="32">
        <v>3076</v>
      </c>
      <c s="33">
        <v>0</v>
      </c>
      <c s="33">
        <f>ROUND(ROUND(H26,2)*ROUND(G26,3),2)</f>
      </c>
      <c r="O26">
        <f>(I26*21)/100</f>
      </c>
      <c t="s">
        <v>23</v>
      </c>
    </row>
    <row r="27" spans="1:5" ht="12.6">
      <c r="A27" s="34" t="s">
        <v>50</v>
      </c>
      <c r="E27" s="35" t="s">
        <v>47</v>
      </c>
    </row>
    <row r="28" spans="1:5" ht="30.6">
      <c r="A28" s="36" t="s">
        <v>51</v>
      </c>
      <c r="E28" s="37" t="s">
        <v>127</v>
      </c>
    </row>
    <row r="29" spans="1:5" ht="12.6">
      <c r="A29" t="s">
        <v>53</v>
      </c>
      <c r="E29" s="35" t="s">
        <v>128</v>
      </c>
    </row>
    <row r="30" spans="1:16" ht="12.6">
      <c r="A30" s="25" t="s">
        <v>45</v>
      </c>
      <c s="29" t="s">
        <v>37</v>
      </c>
      <c s="29" t="s">
        <v>129</v>
      </c>
      <c s="25" t="s">
        <v>47</v>
      </c>
      <c s="30" t="s">
        <v>130</v>
      </c>
      <c s="31" t="s">
        <v>126</v>
      </c>
      <c s="32">
        <v>39.9</v>
      </c>
      <c s="33">
        <v>0</v>
      </c>
      <c s="33">
        <f>ROUND(ROUND(H30,2)*ROUND(G30,3),2)</f>
      </c>
      <c r="O30">
        <f>(I30*21)/100</f>
      </c>
      <c t="s">
        <v>23</v>
      </c>
    </row>
    <row r="31" spans="1:5" ht="12.6">
      <c r="A31" s="34" t="s">
        <v>50</v>
      </c>
      <c r="E31" s="35" t="s">
        <v>47</v>
      </c>
    </row>
    <row r="32" spans="1:5" ht="30.6">
      <c r="A32" s="36" t="s">
        <v>51</v>
      </c>
      <c r="E32" s="37" t="s">
        <v>131</v>
      </c>
    </row>
    <row r="33" spans="1:5" ht="30.6">
      <c r="A33" t="s">
        <v>53</v>
      </c>
      <c r="E33" s="35" t="s">
        <v>132</v>
      </c>
    </row>
    <row r="34" spans="1:16" ht="12.6">
      <c r="A34" s="25" t="s">
        <v>45</v>
      </c>
      <c s="29" t="s">
        <v>74</v>
      </c>
      <c s="29" t="s">
        <v>133</v>
      </c>
      <c s="25" t="s">
        <v>47</v>
      </c>
      <c s="30" t="s">
        <v>134</v>
      </c>
      <c s="31" t="s">
        <v>135</v>
      </c>
      <c s="32">
        <v>110.165</v>
      </c>
      <c s="33">
        <v>0</v>
      </c>
      <c s="33">
        <f>ROUND(ROUND(H34,2)*ROUND(G34,3),2)</f>
      </c>
      <c r="O34">
        <f>(I34*21)/100</f>
      </c>
      <c t="s">
        <v>23</v>
      </c>
    </row>
    <row r="35" spans="1:5" ht="12.6">
      <c r="A35" s="34" t="s">
        <v>50</v>
      </c>
      <c r="E35" s="35" t="s">
        <v>47</v>
      </c>
    </row>
    <row r="36" spans="1:5" ht="132.6">
      <c r="A36" s="36" t="s">
        <v>51</v>
      </c>
      <c r="E36" s="37" t="s">
        <v>136</v>
      </c>
    </row>
    <row r="37" spans="1:5" ht="51">
      <c r="A37" t="s">
        <v>53</v>
      </c>
      <c r="E37" s="35" t="s">
        <v>137</v>
      </c>
    </row>
    <row r="38" spans="1:18" ht="13.2" customHeight="1">
      <c r="A38" s="6" t="s">
        <v>43</v>
      </c>
      <c s="6"/>
      <c s="40" t="s">
        <v>23</v>
      </c>
      <c s="6"/>
      <c s="27" t="s">
        <v>138</v>
      </c>
      <c s="6"/>
      <c s="6"/>
      <c s="6"/>
      <c s="41">
        <f>0+Q38</f>
      </c>
      <c r="O38">
        <f>0+R38</f>
      </c>
      <c r="Q38">
        <f>0+I39</f>
      </c>
      <c>
        <f>0+O39</f>
      </c>
    </row>
    <row r="39" spans="1:16" ht="12.6">
      <c r="A39" s="25" t="s">
        <v>45</v>
      </c>
      <c s="29" t="s">
        <v>78</v>
      </c>
      <c s="29" t="s">
        <v>139</v>
      </c>
      <c s="25" t="s">
        <v>47</v>
      </c>
      <c s="30" t="s">
        <v>140</v>
      </c>
      <c s="31" t="s">
        <v>126</v>
      </c>
      <c s="32">
        <v>93.15</v>
      </c>
      <c s="33">
        <v>0</v>
      </c>
      <c s="33">
        <f>ROUND(ROUND(H39,2)*ROUND(G39,3),2)</f>
      </c>
      <c r="O39">
        <f>(I39*21)/100</f>
      </c>
      <c t="s">
        <v>23</v>
      </c>
    </row>
    <row r="40" spans="1:5" ht="12.6">
      <c r="A40" s="34" t="s">
        <v>50</v>
      </c>
      <c r="E40" s="35" t="s">
        <v>47</v>
      </c>
    </row>
    <row r="41" spans="1:5" ht="51">
      <c r="A41" s="36" t="s">
        <v>51</v>
      </c>
      <c r="E41" s="37" t="s">
        <v>141</v>
      </c>
    </row>
    <row r="42" spans="1:5" ht="12.6">
      <c r="A42" t="s">
        <v>53</v>
      </c>
      <c r="E42" s="35" t="s">
        <v>142</v>
      </c>
    </row>
    <row r="43" spans="1:18" ht="13.2" customHeight="1">
      <c r="A43" s="6" t="s">
        <v>43</v>
      </c>
      <c s="6"/>
      <c s="40" t="s">
        <v>33</v>
      </c>
      <c s="6"/>
      <c s="27" t="s">
        <v>143</v>
      </c>
      <c s="6"/>
      <c s="6"/>
      <c s="6"/>
      <c s="41">
        <f>0+Q43</f>
      </c>
      <c r="O43">
        <f>0+R43</f>
      </c>
      <c r="Q43">
        <f>0+I44</f>
      </c>
      <c>
        <f>0+O44</f>
      </c>
    </row>
    <row r="44" spans="1:16" ht="12.6">
      <c r="A44" s="25" t="s">
        <v>45</v>
      </c>
      <c s="29" t="s">
        <v>40</v>
      </c>
      <c s="29" t="s">
        <v>144</v>
      </c>
      <c s="25" t="s">
        <v>29</v>
      </c>
      <c s="30" t="s">
        <v>145</v>
      </c>
      <c s="31" t="s">
        <v>146</v>
      </c>
      <c s="32">
        <v>10</v>
      </c>
      <c s="33">
        <v>0</v>
      </c>
      <c s="33">
        <f>ROUND(ROUND(H44,2)*ROUND(G44,3),2)</f>
      </c>
      <c r="O44">
        <f>(I44*21)/100</f>
      </c>
      <c t="s">
        <v>23</v>
      </c>
    </row>
    <row r="45" spans="1:5" ht="12.6">
      <c r="A45" s="34" t="s">
        <v>50</v>
      </c>
      <c r="E45" s="35" t="s">
        <v>47</v>
      </c>
    </row>
    <row r="46" spans="1:5" ht="30.6">
      <c r="A46" s="36" t="s">
        <v>51</v>
      </c>
      <c r="E46" s="37" t="s">
        <v>147</v>
      </c>
    </row>
    <row r="47" spans="1:5" ht="153">
      <c r="A47" t="s">
        <v>53</v>
      </c>
      <c r="E47" s="35" t="s">
        <v>148</v>
      </c>
    </row>
    <row r="48" spans="1:18" ht="13.2" customHeight="1">
      <c r="A48" s="6" t="s">
        <v>43</v>
      </c>
      <c s="6"/>
      <c s="40" t="s">
        <v>40</v>
      </c>
      <c s="6"/>
      <c s="27" t="s">
        <v>149</v>
      </c>
      <c s="6"/>
      <c s="6"/>
      <c s="6"/>
      <c s="41">
        <f>0+Q48</f>
      </c>
      <c r="O48">
        <f>0+R48</f>
      </c>
      <c r="Q48">
        <f>0+I49+I53+I57+I61+I65+I69+I73+I77</f>
      </c>
      <c>
        <f>0+O49+O53+O57+O61+O65+O69+O73+O77</f>
      </c>
    </row>
    <row r="49" spans="1:16" ht="12.6">
      <c r="A49" s="25" t="s">
        <v>45</v>
      </c>
      <c s="29" t="s">
        <v>42</v>
      </c>
      <c s="29" t="s">
        <v>150</v>
      </c>
      <c s="25" t="s">
        <v>47</v>
      </c>
      <c s="30" t="s">
        <v>151</v>
      </c>
      <c s="31" t="s">
        <v>152</v>
      </c>
      <c s="32">
        <v>32.2</v>
      </c>
      <c s="33">
        <v>0</v>
      </c>
      <c s="33">
        <f>ROUND(ROUND(H49,2)*ROUND(G49,3),2)</f>
      </c>
      <c r="O49">
        <f>(I49*21)/100</f>
      </c>
      <c t="s">
        <v>23</v>
      </c>
    </row>
    <row r="50" spans="1:5" ht="12.6">
      <c r="A50" s="34" t="s">
        <v>50</v>
      </c>
      <c r="E50" s="35" t="s">
        <v>47</v>
      </c>
    </row>
    <row r="51" spans="1:5" ht="40.8">
      <c r="A51" s="36" t="s">
        <v>51</v>
      </c>
      <c r="E51" s="37" t="s">
        <v>153</v>
      </c>
    </row>
    <row r="52" spans="1:5" ht="30.6">
      <c r="A52" t="s">
        <v>53</v>
      </c>
      <c r="E52" s="35" t="s">
        <v>154</v>
      </c>
    </row>
    <row r="53" spans="1:16" ht="12.6">
      <c r="A53" s="25" t="s">
        <v>45</v>
      </c>
      <c s="29" t="s">
        <v>90</v>
      </c>
      <c s="29" t="s">
        <v>155</v>
      </c>
      <c s="25" t="s">
        <v>29</v>
      </c>
      <c s="30" t="s">
        <v>156</v>
      </c>
      <c s="31" t="s">
        <v>157</v>
      </c>
      <c s="32">
        <v>254</v>
      </c>
      <c s="33">
        <v>0</v>
      </c>
      <c s="33">
        <f>ROUND(ROUND(H53,2)*ROUND(G53,3),2)</f>
      </c>
      <c r="O53">
        <f>(I53*21)/100</f>
      </c>
      <c t="s">
        <v>23</v>
      </c>
    </row>
    <row r="54" spans="1:5" ht="12.6">
      <c r="A54" s="34" t="s">
        <v>50</v>
      </c>
      <c r="E54" s="35" t="s">
        <v>47</v>
      </c>
    </row>
    <row r="55" spans="1:5" ht="112.2">
      <c r="A55" s="36" t="s">
        <v>51</v>
      </c>
      <c r="E55" s="37" t="s">
        <v>158</v>
      </c>
    </row>
    <row r="56" spans="1:5" ht="12.6">
      <c r="A56" t="s">
        <v>53</v>
      </c>
      <c r="E56" s="35" t="s">
        <v>159</v>
      </c>
    </row>
    <row r="57" spans="1:16" ht="12.6">
      <c r="A57" s="25" t="s">
        <v>45</v>
      </c>
      <c s="29" t="s">
        <v>94</v>
      </c>
      <c s="29" t="s">
        <v>160</v>
      </c>
      <c s="25" t="s">
        <v>29</v>
      </c>
      <c s="30" t="s">
        <v>161</v>
      </c>
      <c s="31" t="s">
        <v>126</v>
      </c>
      <c s="32">
        <v>2</v>
      </c>
      <c s="33">
        <v>0</v>
      </c>
      <c s="33">
        <f>ROUND(ROUND(H57,2)*ROUND(G57,3),2)</f>
      </c>
      <c r="O57">
        <f>(I57*21)/100</f>
      </c>
      <c t="s">
        <v>23</v>
      </c>
    </row>
    <row r="58" spans="1:5" ht="12.6">
      <c r="A58" s="34" t="s">
        <v>50</v>
      </c>
      <c r="E58" s="35" t="s">
        <v>47</v>
      </c>
    </row>
    <row r="59" spans="1:5" ht="91.8">
      <c r="A59" s="36" t="s">
        <v>51</v>
      </c>
      <c r="E59" s="37" t="s">
        <v>162</v>
      </c>
    </row>
    <row r="60" spans="1:5" ht="12.6">
      <c r="A60" t="s">
        <v>53</v>
      </c>
      <c r="E60" s="35" t="s">
        <v>159</v>
      </c>
    </row>
    <row r="61" spans="1:16" ht="12.6">
      <c r="A61" s="25" t="s">
        <v>45</v>
      </c>
      <c s="29" t="s">
        <v>99</v>
      </c>
      <c s="29" t="s">
        <v>160</v>
      </c>
      <c s="25" t="s">
        <v>23</v>
      </c>
      <c s="30" t="s">
        <v>161</v>
      </c>
      <c s="31" t="s">
        <v>126</v>
      </c>
      <c s="32">
        <v>1</v>
      </c>
      <c s="33">
        <v>0</v>
      </c>
      <c s="33">
        <f>ROUND(ROUND(H61,2)*ROUND(G61,3),2)</f>
      </c>
      <c r="O61">
        <f>(I61*21)/100</f>
      </c>
      <c t="s">
        <v>23</v>
      </c>
    </row>
    <row r="62" spans="1:5" ht="12.6">
      <c r="A62" s="34" t="s">
        <v>50</v>
      </c>
      <c r="E62" s="35" t="s">
        <v>47</v>
      </c>
    </row>
    <row r="63" spans="1:5" ht="71.4">
      <c r="A63" s="36" t="s">
        <v>51</v>
      </c>
      <c r="E63" s="37" t="s">
        <v>163</v>
      </c>
    </row>
    <row r="64" spans="1:5" ht="12.6">
      <c r="A64" t="s">
        <v>53</v>
      </c>
      <c r="E64" s="35" t="s">
        <v>159</v>
      </c>
    </row>
    <row r="65" spans="1:16" ht="12.6">
      <c r="A65" s="25" t="s">
        <v>45</v>
      </c>
      <c s="29" t="s">
        <v>104</v>
      </c>
      <c s="29" t="s">
        <v>164</v>
      </c>
      <c s="25" t="s">
        <v>47</v>
      </c>
      <c s="30" t="s">
        <v>165</v>
      </c>
      <c s="31" t="s">
        <v>135</v>
      </c>
      <c s="32">
        <v>72.209</v>
      </c>
      <c s="33">
        <v>0</v>
      </c>
      <c s="33">
        <f>ROUND(ROUND(H65,2)*ROUND(G65,3),2)</f>
      </c>
      <c r="O65">
        <f>(I65*21)/100</f>
      </c>
      <c t="s">
        <v>23</v>
      </c>
    </row>
    <row r="66" spans="1:5" ht="12.6">
      <c r="A66" s="34" t="s">
        <v>50</v>
      </c>
      <c r="E66" s="35" t="s">
        <v>47</v>
      </c>
    </row>
    <row r="67" spans="1:5" ht="71.4">
      <c r="A67" s="36" t="s">
        <v>51</v>
      </c>
      <c r="E67" s="37" t="s">
        <v>166</v>
      </c>
    </row>
    <row r="68" spans="1:5" ht="71.4">
      <c r="A68" t="s">
        <v>53</v>
      </c>
      <c r="E68" s="35" t="s">
        <v>167</v>
      </c>
    </row>
    <row r="69" spans="1:16" ht="12.6">
      <c r="A69" s="25" t="s">
        <v>45</v>
      </c>
      <c s="29" t="s">
        <v>168</v>
      </c>
      <c s="29" t="s">
        <v>169</v>
      </c>
      <c s="25" t="s">
        <v>47</v>
      </c>
      <c s="30" t="s">
        <v>170</v>
      </c>
      <c s="31" t="s">
        <v>135</v>
      </c>
      <c s="32">
        <v>83.565</v>
      </c>
      <c s="33">
        <v>0</v>
      </c>
      <c s="33">
        <f>ROUND(ROUND(H69,2)*ROUND(G69,3),2)</f>
      </c>
      <c r="O69">
        <f>(I69*21)/100</f>
      </c>
      <c t="s">
        <v>23</v>
      </c>
    </row>
    <row r="70" spans="1:5" ht="12.6">
      <c r="A70" s="34" t="s">
        <v>50</v>
      </c>
      <c r="E70" s="35" t="s">
        <v>47</v>
      </c>
    </row>
    <row r="71" spans="1:5" ht="71.4">
      <c r="A71" s="36" t="s">
        <v>51</v>
      </c>
      <c r="E71" s="37" t="s">
        <v>171</v>
      </c>
    </row>
    <row r="72" spans="1:5" ht="71.4">
      <c r="A72" t="s">
        <v>53</v>
      </c>
      <c r="E72" s="35" t="s">
        <v>167</v>
      </c>
    </row>
    <row r="73" spans="1:16" ht="12.6">
      <c r="A73" s="25" t="s">
        <v>45</v>
      </c>
      <c s="29" t="s">
        <v>172</v>
      </c>
      <c s="29" t="s">
        <v>173</v>
      </c>
      <c s="25" t="s">
        <v>47</v>
      </c>
      <c s="30" t="s">
        <v>174</v>
      </c>
      <c s="31" t="s">
        <v>113</v>
      </c>
      <c s="32">
        <v>2.914</v>
      </c>
      <c s="33">
        <v>0</v>
      </c>
      <c s="33">
        <f>ROUND(ROUND(H73,2)*ROUND(G73,3),2)</f>
      </c>
      <c r="O73">
        <f>(I73*21)/100</f>
      </c>
      <c t="s">
        <v>23</v>
      </c>
    </row>
    <row r="74" spans="1:5" ht="12.6">
      <c r="A74" s="34" t="s">
        <v>50</v>
      </c>
      <c r="E74" s="35" t="s">
        <v>47</v>
      </c>
    </row>
    <row r="75" spans="1:5" ht="61.2">
      <c r="A75" s="36" t="s">
        <v>51</v>
      </c>
      <c r="E75" s="37" t="s">
        <v>175</v>
      </c>
    </row>
    <row r="76" spans="1:5" ht="71.4">
      <c r="A76" t="s">
        <v>53</v>
      </c>
      <c r="E76" s="35" t="s">
        <v>176</v>
      </c>
    </row>
    <row r="77" spans="1:16" ht="12.6">
      <c r="A77" s="25" t="s">
        <v>45</v>
      </c>
      <c s="29" t="s">
        <v>177</v>
      </c>
      <c s="29" t="s">
        <v>178</v>
      </c>
      <c s="25" t="s">
        <v>29</v>
      </c>
      <c s="30" t="s">
        <v>179</v>
      </c>
      <c s="31" t="s">
        <v>135</v>
      </c>
      <c s="32">
        <v>3.815</v>
      </c>
      <c s="33">
        <v>0</v>
      </c>
      <c s="33">
        <f>ROUND(ROUND(H77,2)*ROUND(G77,3),2)</f>
      </c>
      <c r="O77">
        <f>(I77*21)/100</f>
      </c>
      <c t="s">
        <v>23</v>
      </c>
    </row>
    <row r="78" spans="1:5" ht="12.6">
      <c r="A78" s="34" t="s">
        <v>50</v>
      </c>
      <c r="E78" s="35" t="s">
        <v>47</v>
      </c>
    </row>
    <row r="79" spans="1:5" ht="30.6">
      <c r="A79" s="36" t="s">
        <v>51</v>
      </c>
      <c r="E79" s="37" t="s">
        <v>180</v>
      </c>
    </row>
    <row r="80" spans="1:5" ht="61.2">
      <c r="A80" t="s">
        <v>53</v>
      </c>
      <c r="E80" s="35" t="s">
        <v>181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72"/>
  <sheetViews>
    <sheetView workbookViewId="0" topLeftCell="A1">
      <pane ySplit="7" topLeftCell="A8" activePane="bottomLeft" state="frozen"/>
      <selection pane="topLeft" activeCell="A1" sqref="A1"/>
      <selection pane="bottomLeft" activeCell="A8" sqref="A8"/>
    </sheetView>
  </sheetViews>
  <sheetFormatPr defaultColWidth="8.88888888888889" defaultRowHeight="13.2" customHeight="1"/>
  <cols>
    <col min="1" max="1" width="8.88888888888889" hidden="1" customWidth="1"/>
    <col min="2" max="2" width="11.7777777777778" customWidth="1"/>
    <col min="3" max="3" width="14.7777777777778" customWidth="1"/>
    <col min="4" max="4" width="9.77777777777778" customWidth="1"/>
    <col min="5" max="5" width="70.7777777777778" customWidth="1"/>
    <col min="6" max="6" width="11.7777777777778" customWidth="1"/>
    <col min="7" max="9" width="16.7777777777778" customWidth="1"/>
    <col min="15" max="18" width="8.88888888888889" hidden="1" customWidth="1"/>
  </cols>
  <sheetData>
    <row r="1" spans="1:16" ht="13.2" customHeight="1">
      <c r="A1" t="s">
        <v>11</v>
      </c>
      <c s="1"/>
      <c s="1"/>
      <c s="1"/>
      <c s="1" t="s">
        <v>0</v>
      </c>
      <c s="1"/>
      <c s="1"/>
      <c s="1"/>
      <c s="1"/>
      <c r="P1" t="s">
        <v>22</v>
      </c>
    </row>
    <row r="2" spans="2:16" ht="25" customHeight="1">
      <c r="B2" s="1"/>
      <c s="1"/>
      <c s="1"/>
      <c s="2" t="s">
        <v>13</v>
      </c>
      <c s="1"/>
      <c s="1"/>
      <c s="6"/>
      <c s="6"/>
      <c r="O2">
        <f>0+O8+O33+O126+O167+O176+O213+O238+O247+O260</f>
      </c>
      <c t="s">
        <v>22</v>
      </c>
    </row>
    <row r="3" spans="1:16" ht="15" customHeight="1">
      <c r="A3" t="s">
        <v>12</v>
      </c>
      <c s="12" t="s">
        <v>14</v>
      </c>
      <c s="13" t="s">
        <v>15</v>
      </c>
      <c s="1"/>
      <c s="14" t="s">
        <v>16</v>
      </c>
      <c s="1"/>
      <c s="9"/>
      <c s="8" t="s">
        <v>182</v>
      </c>
      <c s="38">
        <f>0+I8+I33+I126+I167+I176+I213+I238+I247+I260</f>
      </c>
      <c r="O3" t="s">
        <v>19</v>
      </c>
      <c t="s">
        <v>23</v>
      </c>
    </row>
    <row r="4" spans="1:16" ht="15" customHeight="1">
      <c r="A4" t="s">
        <v>17</v>
      </c>
      <c s="16" t="s">
        <v>18</v>
      </c>
      <c s="17" t="s">
        <v>182</v>
      </c>
      <c s="6"/>
      <c s="18" t="s">
        <v>183</v>
      </c>
      <c s="6"/>
      <c s="6"/>
      <c s="19"/>
      <c s="19"/>
      <c r="O4" t="s">
        <v>20</v>
      </c>
      <c t="s">
        <v>23</v>
      </c>
    </row>
    <row r="5" spans="1:16" ht="13.2" customHeight="1">
      <c r="A5" s="15" t="s">
        <v>26</v>
      </c>
      <c s="15" t="s">
        <v>28</v>
      </c>
      <c s="15" t="s">
        <v>30</v>
      </c>
      <c s="15" t="s">
        <v>31</v>
      </c>
      <c s="15" t="s">
        <v>32</v>
      </c>
      <c s="15" t="s">
        <v>34</v>
      </c>
      <c s="15" t="s">
        <v>36</v>
      </c>
      <c s="15" t="s">
        <v>38</v>
      </c>
      <c s="15"/>
      <c r="O5" t="s">
        <v>21</v>
      </c>
      <c t="s">
        <v>23</v>
      </c>
    </row>
    <row r="6" spans="1:9" ht="13.2" customHeight="1">
      <c r="A6" s="15"/>
      <c s="15"/>
      <c s="15"/>
      <c s="15"/>
      <c s="15"/>
      <c s="15"/>
      <c s="15"/>
      <c s="15" t="s">
        <v>39</v>
      </c>
      <c s="15" t="s">
        <v>41</v>
      </c>
    </row>
    <row r="7" spans="1:9" ht="13.2" customHeight="1">
      <c r="A7" s="15" t="s">
        <v>27</v>
      </c>
      <c s="15" t="s">
        <v>29</v>
      </c>
      <c s="15" t="s">
        <v>23</v>
      </c>
      <c s="15" t="s">
        <v>22</v>
      </c>
      <c s="15" t="s">
        <v>33</v>
      </c>
      <c s="15" t="s">
        <v>35</v>
      </c>
      <c s="15" t="s">
        <v>37</v>
      </c>
      <c s="15" t="s">
        <v>40</v>
      </c>
      <c s="15" t="s">
        <v>42</v>
      </c>
    </row>
    <row r="8" spans="1:18" ht="13.2" customHeight="1">
      <c r="A8" s="19" t="s">
        <v>43</v>
      </c>
      <c s="19"/>
      <c s="26" t="s">
        <v>27</v>
      </c>
      <c s="19"/>
      <c s="27" t="s">
        <v>44</v>
      </c>
      <c s="19"/>
      <c s="19"/>
      <c s="19"/>
      <c s="28">
        <f>0+Q8</f>
      </c>
      <c r="O8">
        <f>0+R8</f>
      </c>
      <c r="Q8">
        <f>0+I9+I13+I17+I21+I25+I29</f>
      </c>
      <c>
        <f>0+O9+O13+O17+O21+O25+O29</f>
      </c>
    </row>
    <row r="9" spans="1:16" ht="12.6">
      <c r="A9" s="25" t="s">
        <v>45</v>
      </c>
      <c s="29" t="s">
        <v>29</v>
      </c>
      <c s="29" t="s">
        <v>184</v>
      </c>
      <c s="25" t="s">
        <v>47</v>
      </c>
      <c s="30" t="s">
        <v>185</v>
      </c>
      <c s="31" t="s">
        <v>135</v>
      </c>
      <c s="32">
        <v>504.67</v>
      </c>
      <c s="33">
        <v>0</v>
      </c>
      <c s="33">
        <f>ROUND(ROUND(H9,2)*ROUND(G9,3),2)</f>
      </c>
      <c r="O9">
        <f>(I9*21)/100</f>
      </c>
      <c t="s">
        <v>23</v>
      </c>
    </row>
    <row r="10" spans="1:5" ht="12.6">
      <c r="A10" s="34" t="s">
        <v>50</v>
      </c>
      <c r="E10" s="35" t="s">
        <v>47</v>
      </c>
    </row>
    <row r="11" spans="1:5" ht="91.8">
      <c r="A11" s="36" t="s">
        <v>51</v>
      </c>
      <c r="E11" s="37" t="s">
        <v>186</v>
      </c>
    </row>
    <row r="12" spans="1:5" ht="12.6">
      <c r="A12" t="s">
        <v>53</v>
      </c>
      <c r="E12" s="35" t="s">
        <v>115</v>
      </c>
    </row>
    <row r="13" spans="1:16" ht="12.6">
      <c r="A13" s="25" t="s">
        <v>45</v>
      </c>
      <c s="29" t="s">
        <v>23</v>
      </c>
      <c s="29" t="s">
        <v>187</v>
      </c>
      <c s="25" t="s">
        <v>47</v>
      </c>
      <c s="30" t="s">
        <v>188</v>
      </c>
      <c s="31" t="s">
        <v>113</v>
      </c>
      <c s="32">
        <v>11.904</v>
      </c>
      <c s="33">
        <v>0</v>
      </c>
      <c s="33">
        <f>ROUND(ROUND(H13,2)*ROUND(G13,3),2)</f>
      </c>
      <c r="O13">
        <f>(I13*21)/100</f>
      </c>
      <c t="s">
        <v>23</v>
      </c>
    </row>
    <row r="14" spans="1:5" ht="12.6">
      <c r="A14" s="34" t="s">
        <v>50</v>
      </c>
      <c r="E14" s="35" t="s">
        <v>47</v>
      </c>
    </row>
    <row r="15" spans="1:5" ht="40.8">
      <c r="A15" s="36" t="s">
        <v>51</v>
      </c>
      <c r="E15" s="37" t="s">
        <v>189</v>
      </c>
    </row>
    <row r="16" spans="1:5" ht="12.6">
      <c r="A16" t="s">
        <v>53</v>
      </c>
      <c r="E16" s="35" t="s">
        <v>115</v>
      </c>
    </row>
    <row r="17" spans="1:16" ht="12.6">
      <c r="A17" s="25" t="s">
        <v>45</v>
      </c>
      <c s="29" t="s">
        <v>22</v>
      </c>
      <c s="29" t="s">
        <v>190</v>
      </c>
      <c s="25" t="s">
        <v>47</v>
      </c>
      <c s="30" t="s">
        <v>191</v>
      </c>
      <c s="31" t="s">
        <v>49</v>
      </c>
      <c s="32">
        <v>5</v>
      </c>
      <c s="33">
        <v>0</v>
      </c>
      <c s="33">
        <f>ROUND(ROUND(H17,2)*ROUND(G17,3),2)</f>
      </c>
      <c r="O17">
        <f>(I17*21)/100</f>
      </c>
      <c t="s">
        <v>23</v>
      </c>
    </row>
    <row r="18" spans="1:5" ht="12.6">
      <c r="A18" s="34" t="s">
        <v>50</v>
      </c>
      <c r="E18" s="35" t="s">
        <v>47</v>
      </c>
    </row>
    <row r="19" spans="1:5" ht="51">
      <c r="A19" s="36" t="s">
        <v>51</v>
      </c>
      <c r="E19" s="37" t="s">
        <v>192</v>
      </c>
    </row>
    <row r="20" spans="1:5" ht="12.6">
      <c r="A20" t="s">
        <v>53</v>
      </c>
      <c r="E20" s="35" t="s">
        <v>65</v>
      </c>
    </row>
    <row r="21" spans="1:16" ht="12.6">
      <c r="A21" s="25" t="s">
        <v>45</v>
      </c>
      <c s="29" t="s">
        <v>33</v>
      </c>
      <c s="29" t="s">
        <v>193</v>
      </c>
      <c s="25" t="s">
        <v>47</v>
      </c>
      <c s="30" t="s">
        <v>194</v>
      </c>
      <c s="31" t="s">
        <v>146</v>
      </c>
      <c s="32">
        <v>1</v>
      </c>
      <c s="33">
        <v>0</v>
      </c>
      <c s="33">
        <f>ROUND(ROUND(H21,2)*ROUND(G21,3),2)</f>
      </c>
      <c r="O21">
        <f>(I21*21)/100</f>
      </c>
      <c t="s">
        <v>23</v>
      </c>
    </row>
    <row r="22" spans="1:5" ht="12.6">
      <c r="A22" s="34" t="s">
        <v>50</v>
      </c>
      <c r="E22" s="35" t="s">
        <v>47</v>
      </c>
    </row>
    <row r="23" spans="1:5" ht="20.4">
      <c r="A23" s="36" t="s">
        <v>51</v>
      </c>
      <c r="E23" s="37" t="s">
        <v>195</v>
      </c>
    </row>
    <row r="24" spans="1:5" ht="12.6">
      <c r="A24" t="s">
        <v>53</v>
      </c>
      <c r="E24" s="35" t="s">
        <v>65</v>
      </c>
    </row>
    <row r="25" spans="1:16" ht="12.6">
      <c r="A25" s="25" t="s">
        <v>45</v>
      </c>
      <c s="29" t="s">
        <v>35</v>
      </c>
      <c s="29" t="s">
        <v>120</v>
      </c>
      <c s="25" t="s">
        <v>47</v>
      </c>
      <c s="30" t="s">
        <v>121</v>
      </c>
      <c s="31" t="s">
        <v>49</v>
      </c>
      <c s="32">
        <v>1</v>
      </c>
      <c s="33">
        <v>0</v>
      </c>
      <c s="33">
        <f>ROUND(ROUND(H25,2)*ROUND(G25,3),2)</f>
      </c>
      <c r="O25">
        <f>(I25*21)/100</f>
      </c>
      <c t="s">
        <v>23</v>
      </c>
    </row>
    <row r="26" spans="1:5" ht="12.6">
      <c r="A26" s="34" t="s">
        <v>50</v>
      </c>
      <c r="E26" s="35" t="s">
        <v>47</v>
      </c>
    </row>
    <row r="27" spans="1:5" ht="12.6">
      <c r="A27" s="36" t="s">
        <v>51</v>
      </c>
      <c r="E27" s="37" t="s">
        <v>196</v>
      </c>
    </row>
    <row r="28" spans="1:5" ht="12.6">
      <c r="A28" t="s">
        <v>53</v>
      </c>
      <c r="E28" s="35" t="s">
        <v>65</v>
      </c>
    </row>
    <row r="29" spans="1:16" ht="12.6">
      <c r="A29" s="25" t="s">
        <v>45</v>
      </c>
      <c s="29" t="s">
        <v>37</v>
      </c>
      <c s="29" t="s">
        <v>197</v>
      </c>
      <c s="25" t="s">
        <v>47</v>
      </c>
      <c s="30" t="s">
        <v>198</v>
      </c>
      <c s="31" t="s">
        <v>146</v>
      </c>
      <c s="32">
        <v>1</v>
      </c>
      <c s="33">
        <v>0</v>
      </c>
      <c s="33">
        <f>ROUND(ROUND(H29,2)*ROUND(G29,3),2)</f>
      </c>
      <c r="O29">
        <f>(I29*21)/100</f>
      </c>
      <c t="s">
        <v>23</v>
      </c>
    </row>
    <row r="30" spans="1:5" ht="12.6">
      <c r="A30" s="34" t="s">
        <v>50</v>
      </c>
      <c r="E30" s="35" t="s">
        <v>47</v>
      </c>
    </row>
    <row r="31" spans="1:5" ht="20.4">
      <c r="A31" s="36" t="s">
        <v>51</v>
      </c>
      <c r="E31" s="37" t="s">
        <v>199</v>
      </c>
    </row>
    <row r="32" spans="1:5" ht="40.8">
      <c r="A32" t="s">
        <v>53</v>
      </c>
      <c r="E32" s="35" t="s">
        <v>200</v>
      </c>
    </row>
    <row r="33" spans="1:18" ht="13.2" customHeight="1">
      <c r="A33" s="6" t="s">
        <v>43</v>
      </c>
      <c s="6"/>
      <c s="40" t="s">
        <v>29</v>
      </c>
      <c s="6"/>
      <c s="27" t="s">
        <v>123</v>
      </c>
      <c s="6"/>
      <c s="6"/>
      <c s="6"/>
      <c s="41">
        <f>0+Q33</f>
      </c>
      <c r="O33">
        <f>0+R33</f>
      </c>
      <c r="Q33">
        <f>0+I34+I38+I42+I46+I50+I54+I58+I62+I66+I70+I74+I78+I82+I86+I90+I94+I98+I102+I106+I110+I114+I118+I122</f>
      </c>
      <c>
        <f>0+O34+O38+O42+O46+O50+O54+O58+O62+O66+O70+O74+O78+O82+O86+O90+O94+O98+O102+O106+O110+O114+O118+O122</f>
      </c>
    </row>
    <row r="34" spans="1:16" ht="12.6">
      <c r="A34" s="25" t="s">
        <v>45</v>
      </c>
      <c s="29" t="s">
        <v>74</v>
      </c>
      <c s="29" t="s">
        <v>201</v>
      </c>
      <c s="25" t="s">
        <v>47</v>
      </c>
      <c s="30" t="s">
        <v>202</v>
      </c>
      <c s="31" t="s">
        <v>135</v>
      </c>
      <c s="32">
        <v>34</v>
      </c>
      <c s="33">
        <v>0</v>
      </c>
      <c s="33">
        <f>ROUND(ROUND(H34,2)*ROUND(G34,3),2)</f>
      </c>
      <c r="O34">
        <f>(I34*21)/100</f>
      </c>
      <c t="s">
        <v>23</v>
      </c>
    </row>
    <row r="35" spans="1:5" ht="12.6">
      <c r="A35" s="34" t="s">
        <v>50</v>
      </c>
      <c r="E35" s="35" t="s">
        <v>47</v>
      </c>
    </row>
    <row r="36" spans="1:5" ht="51">
      <c r="A36" s="36" t="s">
        <v>51</v>
      </c>
      <c r="E36" s="37" t="s">
        <v>203</v>
      </c>
    </row>
    <row r="37" spans="1:5" ht="40.8">
      <c r="A37" t="s">
        <v>53</v>
      </c>
      <c r="E37" s="35" t="s">
        <v>204</v>
      </c>
    </row>
    <row r="38" spans="1:16" ht="12.6">
      <c r="A38" s="25" t="s">
        <v>45</v>
      </c>
      <c s="29" t="s">
        <v>78</v>
      </c>
      <c s="29" t="s">
        <v>205</v>
      </c>
      <c s="25" t="s">
        <v>47</v>
      </c>
      <c s="30" t="s">
        <v>206</v>
      </c>
      <c s="31" t="s">
        <v>152</v>
      </c>
      <c s="32">
        <v>2.5</v>
      </c>
      <c s="33">
        <v>0</v>
      </c>
      <c s="33">
        <f>ROUND(ROUND(H38,2)*ROUND(G38,3),2)</f>
      </c>
      <c r="O38">
        <f>(I38*21)/100</f>
      </c>
      <c t="s">
        <v>23</v>
      </c>
    </row>
    <row r="39" spans="1:5" ht="12.6">
      <c r="A39" s="34" t="s">
        <v>50</v>
      </c>
      <c r="E39" s="35" t="s">
        <v>47</v>
      </c>
    </row>
    <row r="40" spans="1:5" ht="20.4">
      <c r="A40" s="36" t="s">
        <v>51</v>
      </c>
      <c r="E40" s="37" t="s">
        <v>207</v>
      </c>
    </row>
    <row r="41" spans="1:5" ht="12.6">
      <c r="A41" t="s">
        <v>53</v>
      </c>
      <c r="E41" s="35" t="s">
        <v>208</v>
      </c>
    </row>
    <row r="42" spans="1:16" ht="12.6">
      <c r="A42" s="25" t="s">
        <v>45</v>
      </c>
      <c s="29" t="s">
        <v>40</v>
      </c>
      <c s="29" t="s">
        <v>209</v>
      </c>
      <c s="25" t="s">
        <v>47</v>
      </c>
      <c s="30" t="s">
        <v>210</v>
      </c>
      <c s="31" t="s">
        <v>135</v>
      </c>
      <c s="32">
        <v>2.48</v>
      </c>
      <c s="33">
        <v>0</v>
      </c>
      <c s="33">
        <f>ROUND(ROUND(H42,2)*ROUND(G42,3),2)</f>
      </c>
      <c r="O42">
        <f>(I42*21)/100</f>
      </c>
      <c t="s">
        <v>23</v>
      </c>
    </row>
    <row r="43" spans="1:5" ht="12.6">
      <c r="A43" s="34" t="s">
        <v>50</v>
      </c>
      <c r="E43" s="35" t="s">
        <v>47</v>
      </c>
    </row>
    <row r="44" spans="1:5" ht="30.6">
      <c r="A44" s="36" t="s">
        <v>51</v>
      </c>
      <c r="E44" s="37" t="s">
        <v>211</v>
      </c>
    </row>
    <row r="45" spans="1:5" ht="40.8">
      <c r="A45" t="s">
        <v>53</v>
      </c>
      <c r="E45" s="35" t="s">
        <v>204</v>
      </c>
    </row>
    <row r="46" spans="1:16" ht="12.6">
      <c r="A46" s="25" t="s">
        <v>45</v>
      </c>
      <c s="29" t="s">
        <v>42</v>
      </c>
      <c s="29" t="s">
        <v>212</v>
      </c>
      <c s="25" t="s">
        <v>47</v>
      </c>
      <c s="30" t="s">
        <v>213</v>
      </c>
      <c s="31" t="s">
        <v>135</v>
      </c>
      <c s="32">
        <v>2.48</v>
      </c>
      <c s="33">
        <v>0</v>
      </c>
      <c s="33">
        <f>ROUND(ROUND(H46,2)*ROUND(G46,3),2)</f>
      </c>
      <c r="O46">
        <f>(I46*21)/100</f>
      </c>
      <c t="s">
        <v>23</v>
      </c>
    </row>
    <row r="47" spans="1:5" ht="12.6">
      <c r="A47" s="34" t="s">
        <v>50</v>
      </c>
      <c r="E47" s="35" t="s">
        <v>47</v>
      </c>
    </row>
    <row r="48" spans="1:5" ht="40.8">
      <c r="A48" s="36" t="s">
        <v>51</v>
      </c>
      <c r="E48" s="37" t="s">
        <v>214</v>
      </c>
    </row>
    <row r="49" spans="1:5" ht="40.8">
      <c r="A49" t="s">
        <v>53</v>
      </c>
      <c r="E49" s="35" t="s">
        <v>204</v>
      </c>
    </row>
    <row r="50" spans="1:16" ht="12.6">
      <c r="A50" s="25" t="s">
        <v>45</v>
      </c>
      <c s="29" t="s">
        <v>90</v>
      </c>
      <c s="29" t="s">
        <v>215</v>
      </c>
      <c s="25" t="s">
        <v>47</v>
      </c>
      <c s="30" t="s">
        <v>216</v>
      </c>
      <c s="31" t="s">
        <v>217</v>
      </c>
      <c s="32">
        <v>392</v>
      </c>
      <c s="33">
        <v>0</v>
      </c>
      <c s="33">
        <f>ROUND(ROUND(H50,2)*ROUND(G50,3),2)</f>
      </c>
      <c r="O50">
        <f>(I50*21)/100</f>
      </c>
      <c t="s">
        <v>23</v>
      </c>
    </row>
    <row r="51" spans="1:5" ht="12.6">
      <c r="A51" s="34" t="s">
        <v>50</v>
      </c>
      <c r="E51" s="35" t="s">
        <v>47</v>
      </c>
    </row>
    <row r="52" spans="1:5" ht="51">
      <c r="A52" s="36" t="s">
        <v>51</v>
      </c>
      <c r="E52" s="37" t="s">
        <v>218</v>
      </c>
    </row>
    <row r="53" spans="1:5" ht="20.4">
      <c r="A53" t="s">
        <v>53</v>
      </c>
      <c r="E53" s="35" t="s">
        <v>219</v>
      </c>
    </row>
    <row r="54" spans="1:16" ht="12.6">
      <c r="A54" s="25" t="s">
        <v>45</v>
      </c>
      <c s="29" t="s">
        <v>94</v>
      </c>
      <c s="29" t="s">
        <v>220</v>
      </c>
      <c s="25" t="s">
        <v>47</v>
      </c>
      <c s="30" t="s">
        <v>221</v>
      </c>
      <c s="31" t="s">
        <v>217</v>
      </c>
      <c s="32">
        <v>224</v>
      </c>
      <c s="33">
        <v>0</v>
      </c>
      <c s="33">
        <f>ROUND(ROUND(H54,2)*ROUND(G54,3),2)</f>
      </c>
      <c r="O54">
        <f>(I54*21)/100</f>
      </c>
      <c t="s">
        <v>23</v>
      </c>
    </row>
    <row r="55" spans="1:5" ht="12.6">
      <c r="A55" s="34" t="s">
        <v>50</v>
      </c>
      <c r="E55" s="35" t="s">
        <v>47</v>
      </c>
    </row>
    <row r="56" spans="1:5" ht="30.6">
      <c r="A56" s="36" t="s">
        <v>51</v>
      </c>
      <c r="E56" s="37" t="s">
        <v>222</v>
      </c>
    </row>
    <row r="57" spans="1:5" ht="20.4">
      <c r="A57" t="s">
        <v>53</v>
      </c>
      <c r="E57" s="35" t="s">
        <v>219</v>
      </c>
    </row>
    <row r="58" spans="1:16" ht="12.6">
      <c r="A58" s="25" t="s">
        <v>45</v>
      </c>
      <c s="29" t="s">
        <v>99</v>
      </c>
      <c s="29" t="s">
        <v>223</v>
      </c>
      <c s="25" t="s">
        <v>47</v>
      </c>
      <c s="30" t="s">
        <v>224</v>
      </c>
      <c s="31" t="s">
        <v>135</v>
      </c>
      <c s="32">
        <v>49.32</v>
      </c>
      <c s="33">
        <v>0</v>
      </c>
      <c s="33">
        <f>ROUND(ROUND(H58,2)*ROUND(G58,3),2)</f>
      </c>
      <c r="O58">
        <f>(I58*21)/100</f>
      </c>
      <c t="s">
        <v>23</v>
      </c>
    </row>
    <row r="59" spans="1:5" ht="12.6">
      <c r="A59" s="34" t="s">
        <v>50</v>
      </c>
      <c r="E59" s="35" t="s">
        <v>47</v>
      </c>
    </row>
    <row r="60" spans="1:5" ht="40.8">
      <c r="A60" s="36" t="s">
        <v>51</v>
      </c>
      <c r="E60" s="37" t="s">
        <v>225</v>
      </c>
    </row>
    <row r="61" spans="1:5" ht="20.4">
      <c r="A61" t="s">
        <v>53</v>
      </c>
      <c r="E61" s="35" t="s">
        <v>226</v>
      </c>
    </row>
    <row r="62" spans="1:16" ht="12.6">
      <c r="A62" s="25" t="s">
        <v>45</v>
      </c>
      <c s="29" t="s">
        <v>104</v>
      </c>
      <c s="29" t="s">
        <v>227</v>
      </c>
      <c s="25" t="s">
        <v>47</v>
      </c>
      <c s="30" t="s">
        <v>228</v>
      </c>
      <c s="31" t="s">
        <v>135</v>
      </c>
      <c s="32">
        <v>221.32</v>
      </c>
      <c s="33">
        <v>0</v>
      </c>
      <c s="33">
        <f>ROUND(ROUND(H62,2)*ROUND(G62,3),2)</f>
      </c>
      <c r="O62">
        <f>(I62*21)/100</f>
      </c>
      <c t="s">
        <v>23</v>
      </c>
    </row>
    <row r="63" spans="1:5" ht="12.6">
      <c r="A63" s="34" t="s">
        <v>50</v>
      </c>
      <c r="E63" s="35" t="s">
        <v>47</v>
      </c>
    </row>
    <row r="64" spans="1:5" ht="61.2">
      <c r="A64" s="36" t="s">
        <v>51</v>
      </c>
      <c r="E64" s="37" t="s">
        <v>229</v>
      </c>
    </row>
    <row r="65" spans="1:5" ht="224.4">
      <c r="A65" t="s">
        <v>53</v>
      </c>
      <c r="E65" s="35" t="s">
        <v>230</v>
      </c>
    </row>
    <row r="66" spans="1:16" ht="12.6">
      <c r="A66" s="25" t="s">
        <v>45</v>
      </c>
      <c s="29" t="s">
        <v>168</v>
      </c>
      <c s="29" t="s">
        <v>231</v>
      </c>
      <c s="25" t="s">
        <v>29</v>
      </c>
      <c s="30" t="s">
        <v>232</v>
      </c>
      <c s="31" t="s">
        <v>135</v>
      </c>
      <c s="32">
        <v>207.142</v>
      </c>
      <c s="33">
        <v>0</v>
      </c>
      <c s="33">
        <f>ROUND(ROUND(H66,2)*ROUND(G66,3),2)</f>
      </c>
      <c r="O66">
        <f>(I66*21)/100</f>
      </c>
      <c t="s">
        <v>23</v>
      </c>
    </row>
    <row r="67" spans="1:5" ht="12.6">
      <c r="A67" s="34" t="s">
        <v>50</v>
      </c>
      <c r="E67" s="35" t="s">
        <v>47</v>
      </c>
    </row>
    <row r="68" spans="1:5" ht="122.4">
      <c r="A68" s="36" t="s">
        <v>51</v>
      </c>
      <c r="E68" s="37" t="s">
        <v>233</v>
      </c>
    </row>
    <row r="69" spans="1:5" ht="224.4">
      <c r="A69" t="s">
        <v>53</v>
      </c>
      <c r="E69" s="35" t="s">
        <v>234</v>
      </c>
    </row>
    <row r="70" spans="1:16" ht="12.6">
      <c r="A70" s="25" t="s">
        <v>45</v>
      </c>
      <c s="29" t="s">
        <v>172</v>
      </c>
      <c s="29" t="s">
        <v>231</v>
      </c>
      <c s="25" t="s">
        <v>23</v>
      </c>
      <c s="30" t="s">
        <v>232</v>
      </c>
      <c s="31" t="s">
        <v>135</v>
      </c>
      <c s="32">
        <v>156.2</v>
      </c>
      <c s="33">
        <v>0</v>
      </c>
      <c s="33">
        <f>ROUND(ROUND(H70,2)*ROUND(G70,3),2)</f>
      </c>
      <c r="O70">
        <f>(I70*21)/100</f>
      </c>
      <c t="s">
        <v>23</v>
      </c>
    </row>
    <row r="71" spans="1:5" ht="12.6">
      <c r="A71" s="34" t="s">
        <v>50</v>
      </c>
      <c r="E71" s="35" t="s">
        <v>47</v>
      </c>
    </row>
    <row r="72" spans="1:5" ht="102">
      <c r="A72" s="36" t="s">
        <v>51</v>
      </c>
      <c r="E72" s="37" t="s">
        <v>235</v>
      </c>
    </row>
    <row r="73" spans="1:5" ht="224.4">
      <c r="A73" t="s">
        <v>53</v>
      </c>
      <c r="E73" s="35" t="s">
        <v>234</v>
      </c>
    </row>
    <row r="74" spans="1:16" ht="12.6">
      <c r="A74" s="25" t="s">
        <v>45</v>
      </c>
      <c s="29" t="s">
        <v>177</v>
      </c>
      <c s="29" t="s">
        <v>236</v>
      </c>
      <c s="25" t="s">
        <v>47</v>
      </c>
      <c s="30" t="s">
        <v>237</v>
      </c>
      <c s="31" t="s">
        <v>135</v>
      </c>
      <c s="32">
        <v>9</v>
      </c>
      <c s="33">
        <v>0</v>
      </c>
      <c s="33">
        <f>ROUND(ROUND(H74,2)*ROUND(G74,3),2)</f>
      </c>
      <c r="O74">
        <f>(I74*21)/100</f>
      </c>
      <c t="s">
        <v>23</v>
      </c>
    </row>
    <row r="75" spans="1:5" ht="12.6">
      <c r="A75" s="34" t="s">
        <v>50</v>
      </c>
      <c r="E75" s="35" t="s">
        <v>47</v>
      </c>
    </row>
    <row r="76" spans="1:5" ht="51">
      <c r="A76" s="36" t="s">
        <v>51</v>
      </c>
      <c r="E76" s="37" t="s">
        <v>238</v>
      </c>
    </row>
    <row r="77" spans="1:5" ht="224.4">
      <c r="A77" t="s">
        <v>53</v>
      </c>
      <c r="E77" s="35" t="s">
        <v>234</v>
      </c>
    </row>
    <row r="78" spans="1:16" ht="12.6">
      <c r="A78" s="25" t="s">
        <v>45</v>
      </c>
      <c s="29" t="s">
        <v>239</v>
      </c>
      <c s="29" t="s">
        <v>240</v>
      </c>
      <c s="25" t="s">
        <v>47</v>
      </c>
      <c s="30" t="s">
        <v>241</v>
      </c>
      <c s="31" t="s">
        <v>135</v>
      </c>
      <c s="32">
        <v>100</v>
      </c>
      <c s="33">
        <v>0</v>
      </c>
      <c s="33">
        <f>ROUND(ROUND(H78,2)*ROUND(G78,3),2)</f>
      </c>
      <c r="O78">
        <f>(I78*21)/100</f>
      </c>
      <c t="s">
        <v>23</v>
      </c>
    </row>
    <row r="79" spans="1:5" ht="12.6">
      <c r="A79" s="34" t="s">
        <v>50</v>
      </c>
      <c r="E79" s="35" t="s">
        <v>47</v>
      </c>
    </row>
    <row r="80" spans="1:5" ht="51">
      <c r="A80" s="36" t="s">
        <v>51</v>
      </c>
      <c r="E80" s="37" t="s">
        <v>242</v>
      </c>
    </row>
    <row r="81" spans="1:5" ht="204">
      <c r="A81" t="s">
        <v>53</v>
      </c>
      <c r="E81" s="35" t="s">
        <v>243</v>
      </c>
    </row>
    <row r="82" spans="1:16" ht="12.6">
      <c r="A82" s="25" t="s">
        <v>45</v>
      </c>
      <c s="29" t="s">
        <v>244</v>
      </c>
      <c s="29" t="s">
        <v>245</v>
      </c>
      <c s="25" t="s">
        <v>47</v>
      </c>
      <c s="30" t="s">
        <v>246</v>
      </c>
      <c s="31" t="s">
        <v>135</v>
      </c>
      <c s="32">
        <v>369.67</v>
      </c>
      <c s="33">
        <v>0</v>
      </c>
      <c s="33">
        <f>ROUND(ROUND(H82,2)*ROUND(G82,3),2)</f>
      </c>
      <c r="O82">
        <f>(I82*21)/100</f>
      </c>
      <c t="s">
        <v>23</v>
      </c>
    </row>
    <row r="83" spans="1:5" ht="12.6">
      <c r="A83" s="34" t="s">
        <v>50</v>
      </c>
      <c r="E83" s="35" t="s">
        <v>47</v>
      </c>
    </row>
    <row r="84" spans="1:5" ht="51">
      <c r="A84" s="36" t="s">
        <v>51</v>
      </c>
      <c r="E84" s="37" t="s">
        <v>247</v>
      </c>
    </row>
    <row r="85" spans="1:5" ht="142.8">
      <c r="A85" t="s">
        <v>53</v>
      </c>
      <c r="E85" s="35" t="s">
        <v>248</v>
      </c>
    </row>
    <row r="86" spans="1:16" ht="12.6">
      <c r="A86" s="25" t="s">
        <v>45</v>
      </c>
      <c s="29" t="s">
        <v>249</v>
      </c>
      <c s="29" t="s">
        <v>250</v>
      </c>
      <c s="25" t="s">
        <v>47</v>
      </c>
      <c s="30" t="s">
        <v>251</v>
      </c>
      <c s="31" t="s">
        <v>135</v>
      </c>
      <c s="32">
        <v>5.24</v>
      </c>
      <c s="33">
        <v>0</v>
      </c>
      <c s="33">
        <f>ROUND(ROUND(H86,2)*ROUND(G86,3),2)</f>
      </c>
      <c r="O86">
        <f>(I86*21)/100</f>
      </c>
      <c t="s">
        <v>23</v>
      </c>
    </row>
    <row r="87" spans="1:5" ht="12.6">
      <c r="A87" s="34" t="s">
        <v>50</v>
      </c>
      <c r="E87" s="35" t="s">
        <v>47</v>
      </c>
    </row>
    <row r="88" spans="1:5" ht="40.8">
      <c r="A88" s="36" t="s">
        <v>51</v>
      </c>
      <c r="E88" s="37" t="s">
        <v>252</v>
      </c>
    </row>
    <row r="89" spans="1:5" ht="173.4">
      <c r="A89" t="s">
        <v>53</v>
      </c>
      <c r="E89" s="35" t="s">
        <v>253</v>
      </c>
    </row>
    <row r="90" spans="1:16" ht="12.6">
      <c r="A90" s="25" t="s">
        <v>45</v>
      </c>
      <c s="29" t="s">
        <v>254</v>
      </c>
      <c s="29" t="s">
        <v>255</v>
      </c>
      <c s="25" t="s">
        <v>29</v>
      </c>
      <c s="30" t="s">
        <v>256</v>
      </c>
      <c s="31" t="s">
        <v>135</v>
      </c>
      <c s="32">
        <v>65.925</v>
      </c>
      <c s="33">
        <v>0</v>
      </c>
      <c s="33">
        <f>ROUND(ROUND(H90,2)*ROUND(G90,3),2)</f>
      </c>
      <c r="O90">
        <f>(I90*21)/100</f>
      </c>
      <c t="s">
        <v>23</v>
      </c>
    </row>
    <row r="91" spans="1:5" ht="12.6">
      <c r="A91" s="34" t="s">
        <v>50</v>
      </c>
      <c r="E91" s="35" t="s">
        <v>47</v>
      </c>
    </row>
    <row r="92" spans="1:5" ht="81.6">
      <c r="A92" s="36" t="s">
        <v>51</v>
      </c>
      <c r="E92" s="37" t="s">
        <v>257</v>
      </c>
    </row>
    <row r="93" spans="1:5" ht="163.2">
      <c r="A93" t="s">
        <v>53</v>
      </c>
      <c r="E93" s="35" t="s">
        <v>258</v>
      </c>
    </row>
    <row r="94" spans="1:16" ht="12.6">
      <c r="A94" s="25" t="s">
        <v>45</v>
      </c>
      <c s="29" t="s">
        <v>259</v>
      </c>
      <c s="29" t="s">
        <v>255</v>
      </c>
      <c s="25" t="s">
        <v>23</v>
      </c>
      <c s="30" t="s">
        <v>256</v>
      </c>
      <c s="31" t="s">
        <v>135</v>
      </c>
      <c s="32">
        <v>27.95</v>
      </c>
      <c s="33">
        <v>0</v>
      </c>
      <c s="33">
        <f>ROUND(ROUND(H94,2)*ROUND(G94,3),2)</f>
      </c>
      <c r="O94">
        <f>(I94*21)/100</f>
      </c>
      <c t="s">
        <v>23</v>
      </c>
    </row>
    <row r="95" spans="1:5" ht="12.6">
      <c r="A95" s="34" t="s">
        <v>50</v>
      </c>
      <c r="E95" s="35" t="s">
        <v>47</v>
      </c>
    </row>
    <row r="96" spans="1:5" ht="20.4">
      <c r="A96" s="36" t="s">
        <v>51</v>
      </c>
      <c r="E96" s="37" t="s">
        <v>260</v>
      </c>
    </row>
    <row r="97" spans="1:5" ht="163.2">
      <c r="A97" t="s">
        <v>53</v>
      </c>
      <c r="E97" s="35" t="s">
        <v>258</v>
      </c>
    </row>
    <row r="98" spans="1:16" ht="12.6">
      <c r="A98" s="25" t="s">
        <v>45</v>
      </c>
      <c s="29" t="s">
        <v>261</v>
      </c>
      <c s="29" t="s">
        <v>262</v>
      </c>
      <c s="25" t="s">
        <v>47</v>
      </c>
      <c s="30" t="s">
        <v>263</v>
      </c>
      <c s="31" t="s">
        <v>126</v>
      </c>
      <c s="32">
        <v>116.88</v>
      </c>
      <c s="33">
        <v>0</v>
      </c>
      <c s="33">
        <f>ROUND(ROUND(H98,2)*ROUND(G98,3),2)</f>
      </c>
      <c r="O98">
        <f>(I98*21)/100</f>
      </c>
      <c t="s">
        <v>23</v>
      </c>
    </row>
    <row r="99" spans="1:5" ht="12.6">
      <c r="A99" s="34" t="s">
        <v>50</v>
      </c>
      <c r="E99" s="35" t="s">
        <v>47</v>
      </c>
    </row>
    <row r="100" spans="1:5" ht="30.6">
      <c r="A100" s="36" t="s">
        <v>51</v>
      </c>
      <c r="E100" s="37" t="s">
        <v>264</v>
      </c>
    </row>
    <row r="101" spans="1:5" ht="12.6">
      <c r="A101" t="s">
        <v>53</v>
      </c>
      <c r="E101" s="35" t="s">
        <v>265</v>
      </c>
    </row>
    <row r="102" spans="1:16" ht="12.6">
      <c r="A102" s="25" t="s">
        <v>45</v>
      </c>
      <c s="29" t="s">
        <v>266</v>
      </c>
      <c s="29" t="s">
        <v>267</v>
      </c>
      <c s="25" t="s">
        <v>47</v>
      </c>
      <c s="30" t="s">
        <v>268</v>
      </c>
      <c s="31" t="s">
        <v>126</v>
      </c>
      <c s="32">
        <v>246.6</v>
      </c>
      <c s="33">
        <v>0</v>
      </c>
      <c s="33">
        <f>ROUND(ROUND(H102,2)*ROUND(G102,3),2)</f>
      </c>
      <c r="O102">
        <f>(I102*21)/100</f>
      </c>
      <c t="s">
        <v>23</v>
      </c>
    </row>
    <row r="103" spans="1:5" ht="12.6">
      <c r="A103" s="34" t="s">
        <v>50</v>
      </c>
      <c r="E103" s="35" t="s">
        <v>47</v>
      </c>
    </row>
    <row r="104" spans="1:5" ht="20.4">
      <c r="A104" s="36" t="s">
        <v>51</v>
      </c>
      <c r="E104" s="37" t="s">
        <v>269</v>
      </c>
    </row>
    <row r="105" spans="1:5" ht="30.6">
      <c r="A105" t="s">
        <v>53</v>
      </c>
      <c r="E105" s="35" t="s">
        <v>270</v>
      </c>
    </row>
    <row r="106" spans="1:16" ht="12.6">
      <c r="A106" s="25" t="s">
        <v>45</v>
      </c>
      <c s="29" t="s">
        <v>271</v>
      </c>
      <c s="29" t="s">
        <v>272</v>
      </c>
      <c s="25" t="s">
        <v>47</v>
      </c>
      <c s="30" t="s">
        <v>273</v>
      </c>
      <c s="31" t="s">
        <v>126</v>
      </c>
      <c s="32">
        <v>246.6</v>
      </c>
      <c s="33">
        <v>0</v>
      </c>
      <c s="33">
        <f>ROUND(ROUND(H106,2)*ROUND(G106,3),2)</f>
      </c>
      <c r="O106">
        <f>(I106*21)/100</f>
      </c>
      <c t="s">
        <v>23</v>
      </c>
    </row>
    <row r="107" spans="1:5" ht="12.6">
      <c r="A107" s="34" t="s">
        <v>50</v>
      </c>
      <c r="E107" s="35" t="s">
        <v>47</v>
      </c>
    </row>
    <row r="108" spans="1:5" ht="12.6">
      <c r="A108" s="36" t="s">
        <v>51</v>
      </c>
      <c r="E108" s="37" t="s">
        <v>274</v>
      </c>
    </row>
    <row r="109" spans="1:5" ht="20.4">
      <c r="A109" t="s">
        <v>53</v>
      </c>
      <c r="E109" s="35" t="s">
        <v>275</v>
      </c>
    </row>
    <row r="110" spans="1:16" ht="12.6">
      <c r="A110" s="25" t="s">
        <v>45</v>
      </c>
      <c s="29" t="s">
        <v>276</v>
      </c>
      <c s="29" t="s">
        <v>277</v>
      </c>
      <c s="25" t="s">
        <v>47</v>
      </c>
      <c s="30" t="s">
        <v>278</v>
      </c>
      <c s="31" t="s">
        <v>126</v>
      </c>
      <c s="32">
        <v>246.6</v>
      </c>
      <c s="33">
        <v>0</v>
      </c>
      <c s="33">
        <f>ROUND(ROUND(H110,2)*ROUND(G110,3),2)</f>
      </c>
      <c r="O110">
        <f>(I110*21)/100</f>
      </c>
      <c t="s">
        <v>23</v>
      </c>
    </row>
    <row r="111" spans="1:5" ht="12.6">
      <c r="A111" s="34" t="s">
        <v>50</v>
      </c>
      <c r="E111" s="35" t="s">
        <v>47</v>
      </c>
    </row>
    <row r="112" spans="1:5" ht="12.6">
      <c r="A112" s="36" t="s">
        <v>51</v>
      </c>
      <c r="E112" s="37" t="s">
        <v>274</v>
      </c>
    </row>
    <row r="113" spans="1:5" ht="30.6">
      <c r="A113" t="s">
        <v>53</v>
      </c>
      <c r="E113" s="35" t="s">
        <v>279</v>
      </c>
    </row>
    <row r="114" spans="1:16" ht="12.6">
      <c r="A114" s="25" t="s">
        <v>45</v>
      </c>
      <c s="29" t="s">
        <v>280</v>
      </c>
      <c s="29" t="s">
        <v>281</v>
      </c>
      <c s="25" t="s">
        <v>29</v>
      </c>
      <c s="30" t="s">
        <v>282</v>
      </c>
      <c s="31" t="s">
        <v>49</v>
      </c>
      <c s="32">
        <v>1</v>
      </c>
      <c s="33">
        <v>0</v>
      </c>
      <c s="33">
        <f>ROUND(ROUND(H114,2)*ROUND(G114,3),2)</f>
      </c>
      <c r="O114">
        <f>(I114*21)/100</f>
      </c>
      <c t="s">
        <v>23</v>
      </c>
    </row>
    <row r="115" spans="1:5" ht="12.6">
      <c r="A115" s="34" t="s">
        <v>50</v>
      </c>
      <c r="E115" s="35" t="s">
        <v>47</v>
      </c>
    </row>
    <row r="116" spans="1:5" ht="51">
      <c r="A116" s="36" t="s">
        <v>51</v>
      </c>
      <c r="E116" s="37" t="s">
        <v>283</v>
      </c>
    </row>
    <row r="117" spans="1:5" ht="20.4">
      <c r="A117" t="s">
        <v>53</v>
      </c>
      <c r="E117" s="35" t="s">
        <v>284</v>
      </c>
    </row>
    <row r="118" spans="1:16" ht="12.6">
      <c r="A118" s="25" t="s">
        <v>45</v>
      </c>
      <c s="29" t="s">
        <v>285</v>
      </c>
      <c s="29" t="s">
        <v>281</v>
      </c>
      <c s="25" t="s">
        <v>23</v>
      </c>
      <c s="30" t="s">
        <v>282</v>
      </c>
      <c s="31" t="s">
        <v>146</v>
      </c>
      <c s="32">
        <v>1</v>
      </c>
      <c s="33">
        <v>0</v>
      </c>
      <c s="33">
        <f>ROUND(ROUND(H118,2)*ROUND(G118,3),2)</f>
      </c>
      <c r="O118">
        <f>(I118*21)/100</f>
      </c>
      <c t="s">
        <v>23</v>
      </c>
    </row>
    <row r="119" spans="1:5" ht="12.6">
      <c r="A119" s="34" t="s">
        <v>50</v>
      </c>
      <c r="E119" s="35" t="s">
        <v>47</v>
      </c>
    </row>
    <row r="120" spans="1:5" ht="61.2">
      <c r="A120" s="36" t="s">
        <v>51</v>
      </c>
      <c r="E120" s="37" t="s">
        <v>286</v>
      </c>
    </row>
    <row r="121" spans="1:5" ht="20.4">
      <c r="A121" t="s">
        <v>53</v>
      </c>
      <c r="E121" s="35" t="s">
        <v>284</v>
      </c>
    </row>
    <row r="122" spans="1:16" ht="12.6">
      <c r="A122" s="25" t="s">
        <v>45</v>
      </c>
      <c s="29" t="s">
        <v>287</v>
      </c>
      <c s="29" t="s">
        <v>288</v>
      </c>
      <c s="25" t="s">
        <v>47</v>
      </c>
      <c s="30" t="s">
        <v>289</v>
      </c>
      <c s="31" t="s">
        <v>126</v>
      </c>
      <c s="32">
        <v>225</v>
      </c>
      <c s="33">
        <v>0</v>
      </c>
      <c s="33">
        <f>ROUND(ROUND(H122,2)*ROUND(G122,3),2)</f>
      </c>
      <c r="O122">
        <f>(I122*21)/100</f>
      </c>
      <c t="s">
        <v>23</v>
      </c>
    </row>
    <row r="123" spans="1:5" ht="12.6">
      <c r="A123" s="34" t="s">
        <v>50</v>
      </c>
      <c r="E123" s="35" t="s">
        <v>47</v>
      </c>
    </row>
    <row r="124" spans="1:5" ht="30.6">
      <c r="A124" s="36" t="s">
        <v>51</v>
      </c>
      <c r="E124" s="37" t="s">
        <v>290</v>
      </c>
    </row>
    <row r="125" spans="1:5" ht="20.4">
      <c r="A125" t="s">
        <v>53</v>
      </c>
      <c r="E125" s="35" t="s">
        <v>291</v>
      </c>
    </row>
    <row r="126" spans="1:18" ht="13.2" customHeight="1">
      <c r="A126" s="6" t="s">
        <v>43</v>
      </c>
      <c s="6"/>
      <c s="40" t="s">
        <v>23</v>
      </c>
      <c s="6"/>
      <c s="27" t="s">
        <v>138</v>
      </c>
      <c s="6"/>
      <c s="6"/>
      <c s="6"/>
      <c s="41">
        <f>0+Q126</f>
      </c>
      <c r="O126">
        <f>0+R126</f>
      </c>
      <c r="Q126">
        <f>0+I127+I131+I135+I139+I143+I147+I151+I155+I159+I163</f>
      </c>
      <c>
        <f>0+O127+O131+O135+O139+O143+O147+O151+O155+O159+O163</f>
      </c>
    </row>
    <row r="127" spans="1:16" ht="12.6">
      <c r="A127" s="25" t="s">
        <v>45</v>
      </c>
      <c s="29" t="s">
        <v>292</v>
      </c>
      <c s="29" t="s">
        <v>293</v>
      </c>
      <c s="25" t="s">
        <v>47</v>
      </c>
      <c s="30" t="s">
        <v>294</v>
      </c>
      <c s="31" t="s">
        <v>126</v>
      </c>
      <c s="32">
        <v>56.7</v>
      </c>
      <c s="33">
        <v>0</v>
      </c>
      <c s="33">
        <f>ROUND(ROUND(H127,2)*ROUND(G127,3),2)</f>
      </c>
      <c r="O127">
        <f>(I127*21)/100</f>
      </c>
      <c t="s">
        <v>23</v>
      </c>
    </row>
    <row r="128" spans="1:5" ht="12.6">
      <c r="A128" s="34" t="s">
        <v>50</v>
      </c>
      <c r="E128" s="35" t="s">
        <v>47</v>
      </c>
    </row>
    <row r="129" spans="1:5" ht="40.8">
      <c r="A129" s="36" t="s">
        <v>51</v>
      </c>
      <c r="E129" s="37" t="s">
        <v>295</v>
      </c>
    </row>
    <row r="130" spans="1:5" ht="20.4">
      <c r="A130" t="s">
        <v>53</v>
      </c>
      <c r="E130" s="35" t="s">
        <v>296</v>
      </c>
    </row>
    <row r="131" spans="1:16" ht="12.6">
      <c r="A131" s="25" t="s">
        <v>45</v>
      </c>
      <c s="29" t="s">
        <v>297</v>
      </c>
      <c s="29" t="s">
        <v>298</v>
      </c>
      <c s="25" t="s">
        <v>47</v>
      </c>
      <c s="30" t="s">
        <v>299</v>
      </c>
      <c s="31" t="s">
        <v>152</v>
      </c>
      <c s="32">
        <v>144</v>
      </c>
      <c s="33">
        <v>0</v>
      </c>
      <c s="33">
        <f>ROUND(ROUND(H131,2)*ROUND(G131,3),2)</f>
      </c>
      <c r="O131">
        <f>(I131*21)/100</f>
      </c>
      <c t="s">
        <v>23</v>
      </c>
    </row>
    <row r="132" spans="1:5" ht="12.6">
      <c r="A132" s="34" t="s">
        <v>50</v>
      </c>
      <c r="E132" s="35" t="s">
        <v>47</v>
      </c>
    </row>
    <row r="133" spans="1:5" ht="61.2">
      <c r="A133" s="36" t="s">
        <v>51</v>
      </c>
      <c r="E133" s="37" t="s">
        <v>300</v>
      </c>
    </row>
    <row r="134" spans="1:5" ht="30.6">
      <c r="A134" t="s">
        <v>53</v>
      </c>
      <c r="E134" s="35" t="s">
        <v>301</v>
      </c>
    </row>
    <row r="135" spans="1:16" ht="12.6">
      <c r="A135" s="25" t="s">
        <v>45</v>
      </c>
      <c s="29" t="s">
        <v>302</v>
      </c>
      <c s="29" t="s">
        <v>303</v>
      </c>
      <c s="25" t="s">
        <v>29</v>
      </c>
      <c s="30" t="s">
        <v>304</v>
      </c>
      <c s="31" t="s">
        <v>135</v>
      </c>
      <c s="32">
        <v>672</v>
      </c>
      <c s="33">
        <v>0</v>
      </c>
      <c s="33">
        <f>ROUND(ROUND(H135,2)*ROUND(G135,3),2)</f>
      </c>
      <c r="O135">
        <f>(I135*21)/100</f>
      </c>
      <c t="s">
        <v>23</v>
      </c>
    </row>
    <row r="136" spans="1:5" ht="12.6">
      <c r="A136" s="34" t="s">
        <v>50</v>
      </c>
      <c r="E136" s="35" t="s">
        <v>47</v>
      </c>
    </row>
    <row r="137" spans="1:5" ht="91.8">
      <c r="A137" s="36" t="s">
        <v>51</v>
      </c>
      <c r="E137" s="37" t="s">
        <v>305</v>
      </c>
    </row>
    <row r="138" spans="1:5" ht="20.4">
      <c r="A138" t="s">
        <v>53</v>
      </c>
      <c r="E138" s="35" t="s">
        <v>306</v>
      </c>
    </row>
    <row r="139" spans="1:16" ht="12.6">
      <c r="A139" s="25" t="s">
        <v>45</v>
      </c>
      <c s="29" t="s">
        <v>307</v>
      </c>
      <c s="29" t="s">
        <v>303</v>
      </c>
      <c s="25" t="s">
        <v>23</v>
      </c>
      <c s="30" t="s">
        <v>304</v>
      </c>
      <c s="31" t="s">
        <v>49</v>
      </c>
      <c s="32">
        <v>1</v>
      </c>
      <c s="33">
        <v>0</v>
      </c>
      <c s="33">
        <f>ROUND(ROUND(H139,2)*ROUND(G139,3),2)</f>
      </c>
      <c r="O139">
        <f>(I139*21)/100</f>
      </c>
      <c t="s">
        <v>23</v>
      </c>
    </row>
    <row r="140" spans="1:5" ht="12.6">
      <c r="A140" s="34" t="s">
        <v>50</v>
      </c>
      <c r="E140" s="35" t="s">
        <v>47</v>
      </c>
    </row>
    <row r="141" spans="1:5" ht="71.4">
      <c r="A141" s="36" t="s">
        <v>51</v>
      </c>
      <c r="E141" s="37" t="s">
        <v>308</v>
      </c>
    </row>
    <row r="142" spans="1:5" ht="20.4">
      <c r="A142" t="s">
        <v>53</v>
      </c>
      <c r="E142" s="35" t="s">
        <v>306</v>
      </c>
    </row>
    <row r="143" spans="1:16" ht="12.6">
      <c r="A143" s="25" t="s">
        <v>45</v>
      </c>
      <c s="29" t="s">
        <v>309</v>
      </c>
      <c s="29" t="s">
        <v>310</v>
      </c>
      <c s="25" t="s">
        <v>47</v>
      </c>
      <c s="30" t="s">
        <v>311</v>
      </c>
      <c s="31" t="s">
        <v>152</v>
      </c>
      <c s="32">
        <v>201.6</v>
      </c>
      <c s="33">
        <v>0</v>
      </c>
      <c s="33">
        <f>ROUND(ROUND(H143,2)*ROUND(G143,3),2)</f>
      </c>
      <c r="O143">
        <f>(I143*21)/100</f>
      </c>
      <c t="s">
        <v>23</v>
      </c>
    </row>
    <row r="144" spans="1:5" ht="12.6">
      <c r="A144" s="34" t="s">
        <v>50</v>
      </c>
      <c r="E144" s="35" t="s">
        <v>47</v>
      </c>
    </row>
    <row r="145" spans="1:5" ht="51">
      <c r="A145" s="36" t="s">
        <v>51</v>
      </c>
      <c r="E145" s="37" t="s">
        <v>312</v>
      </c>
    </row>
    <row r="146" spans="1:5" ht="51">
      <c r="A146" t="s">
        <v>53</v>
      </c>
      <c r="E146" s="35" t="s">
        <v>313</v>
      </c>
    </row>
    <row r="147" spans="1:16" ht="12.6">
      <c r="A147" s="25" t="s">
        <v>45</v>
      </c>
      <c s="29" t="s">
        <v>314</v>
      </c>
      <c s="29" t="s">
        <v>315</v>
      </c>
      <c s="25" t="s">
        <v>47</v>
      </c>
      <c s="30" t="s">
        <v>316</v>
      </c>
      <c s="31" t="s">
        <v>135</v>
      </c>
      <c s="32">
        <v>15.75</v>
      </c>
      <c s="33">
        <v>0</v>
      </c>
      <c s="33">
        <f>ROUND(ROUND(H147,2)*ROUND(G147,3),2)</f>
      </c>
      <c r="O147">
        <f>(I147*21)/100</f>
      </c>
      <c t="s">
        <v>23</v>
      </c>
    </row>
    <row r="148" spans="1:5" ht="12.6">
      <c r="A148" s="34" t="s">
        <v>50</v>
      </c>
      <c r="E148" s="35" t="s">
        <v>47</v>
      </c>
    </row>
    <row r="149" spans="1:5" ht="61.2">
      <c r="A149" s="36" t="s">
        <v>51</v>
      </c>
      <c r="E149" s="37" t="s">
        <v>317</v>
      </c>
    </row>
    <row r="150" spans="1:5" ht="30.6">
      <c r="A150" t="s">
        <v>53</v>
      </c>
      <c r="E150" s="35" t="s">
        <v>318</v>
      </c>
    </row>
    <row r="151" spans="1:16" ht="12.6">
      <c r="A151" s="25" t="s">
        <v>45</v>
      </c>
      <c s="29" t="s">
        <v>319</v>
      </c>
      <c s="29" t="s">
        <v>320</v>
      </c>
      <c s="25" t="s">
        <v>47</v>
      </c>
      <c s="30" t="s">
        <v>321</v>
      </c>
      <c s="31" t="s">
        <v>135</v>
      </c>
      <c s="32">
        <v>40.522</v>
      </c>
      <c s="33">
        <v>0</v>
      </c>
      <c s="33">
        <f>ROUND(ROUND(H151,2)*ROUND(G151,3),2)</f>
      </c>
      <c r="O151">
        <f>(I151*21)/100</f>
      </c>
      <c t="s">
        <v>23</v>
      </c>
    </row>
    <row r="152" spans="1:5" ht="12.6">
      <c r="A152" s="34" t="s">
        <v>50</v>
      </c>
      <c r="E152" s="35" t="s">
        <v>47</v>
      </c>
    </row>
    <row r="153" spans="1:5" ht="40.8">
      <c r="A153" s="36" t="s">
        <v>51</v>
      </c>
      <c r="E153" s="37" t="s">
        <v>322</v>
      </c>
    </row>
    <row r="154" spans="1:5" ht="244.8">
      <c r="A154" t="s">
        <v>53</v>
      </c>
      <c r="E154" s="35" t="s">
        <v>323</v>
      </c>
    </row>
    <row r="155" spans="1:16" ht="12.6">
      <c r="A155" s="25" t="s">
        <v>45</v>
      </c>
      <c s="29" t="s">
        <v>324</v>
      </c>
      <c s="29" t="s">
        <v>325</v>
      </c>
      <c s="25" t="s">
        <v>47</v>
      </c>
      <c s="30" t="s">
        <v>326</v>
      </c>
      <c s="31" t="s">
        <v>113</v>
      </c>
      <c s="32">
        <v>5.065</v>
      </c>
      <c s="33">
        <v>0</v>
      </c>
      <c s="33">
        <f>ROUND(ROUND(H155,2)*ROUND(G155,3),2)</f>
      </c>
      <c r="O155">
        <f>(I155*21)/100</f>
      </c>
      <c t="s">
        <v>23</v>
      </c>
    </row>
    <row r="156" spans="1:5" ht="12.6">
      <c r="A156" s="34" t="s">
        <v>50</v>
      </c>
      <c r="E156" s="35" t="s">
        <v>47</v>
      </c>
    </row>
    <row r="157" spans="1:5" ht="12.6">
      <c r="A157" s="36" t="s">
        <v>51</v>
      </c>
      <c r="E157" s="37" t="s">
        <v>327</v>
      </c>
    </row>
    <row r="158" spans="1:5" ht="183.6">
      <c r="A158" t="s">
        <v>53</v>
      </c>
      <c r="E158" s="35" t="s">
        <v>328</v>
      </c>
    </row>
    <row r="159" spans="1:16" ht="12.6">
      <c r="A159" s="25" t="s">
        <v>45</v>
      </c>
      <c s="29" t="s">
        <v>329</v>
      </c>
      <c s="29" t="s">
        <v>330</v>
      </c>
      <c s="25" t="s">
        <v>47</v>
      </c>
      <c s="30" t="s">
        <v>331</v>
      </c>
      <c s="31" t="s">
        <v>126</v>
      </c>
      <c s="32">
        <v>101.4</v>
      </c>
      <c s="33">
        <v>0</v>
      </c>
      <c s="33">
        <f>ROUND(ROUND(H159,2)*ROUND(G159,3),2)</f>
      </c>
      <c r="O159">
        <f>(I159*21)/100</f>
      </c>
      <c t="s">
        <v>23</v>
      </c>
    </row>
    <row r="160" spans="1:5" ht="12.6">
      <c r="A160" s="34" t="s">
        <v>50</v>
      </c>
      <c r="E160" s="35" t="s">
        <v>47</v>
      </c>
    </row>
    <row r="161" spans="1:5" ht="51">
      <c r="A161" s="36" t="s">
        <v>51</v>
      </c>
      <c r="E161" s="37" t="s">
        <v>332</v>
      </c>
    </row>
    <row r="162" spans="1:5" ht="81.6">
      <c r="A162" t="s">
        <v>53</v>
      </c>
      <c r="E162" s="35" t="s">
        <v>333</v>
      </c>
    </row>
    <row r="163" spans="1:16" ht="12.6">
      <c r="A163" s="25" t="s">
        <v>45</v>
      </c>
      <c s="29" t="s">
        <v>334</v>
      </c>
      <c s="29" t="s">
        <v>335</v>
      </c>
      <c s="25" t="s">
        <v>47</v>
      </c>
      <c s="30" t="s">
        <v>336</v>
      </c>
      <c s="31" t="s">
        <v>126</v>
      </c>
      <c s="32">
        <v>50.7</v>
      </c>
      <c s="33">
        <v>0</v>
      </c>
      <c s="33">
        <f>ROUND(ROUND(H163,2)*ROUND(G163,3),2)</f>
      </c>
      <c r="O163">
        <f>(I163*21)/100</f>
      </c>
      <c t="s">
        <v>23</v>
      </c>
    </row>
    <row r="164" spans="1:5" ht="12.6">
      <c r="A164" s="34" t="s">
        <v>50</v>
      </c>
      <c r="E164" s="35" t="s">
        <v>47</v>
      </c>
    </row>
    <row r="165" spans="1:5" ht="51">
      <c r="A165" s="36" t="s">
        <v>51</v>
      </c>
      <c r="E165" s="37" t="s">
        <v>337</v>
      </c>
    </row>
    <row r="166" spans="1:5" ht="81.6">
      <c r="A166" t="s">
        <v>53</v>
      </c>
      <c r="E166" s="35" t="s">
        <v>338</v>
      </c>
    </row>
    <row r="167" spans="1:18" ht="13.2" customHeight="1">
      <c r="A167" s="6" t="s">
        <v>43</v>
      </c>
      <c s="6"/>
      <c s="40" t="s">
        <v>22</v>
      </c>
      <c s="6"/>
      <c s="27" t="s">
        <v>339</v>
      </c>
      <c s="6"/>
      <c s="6"/>
      <c s="6"/>
      <c s="41">
        <f>0+Q167</f>
      </c>
      <c r="O167">
        <f>0+R167</f>
      </c>
      <c r="Q167">
        <f>0+I168+I172</f>
      </c>
      <c>
        <f>0+O168+O172</f>
      </c>
    </row>
    <row r="168" spans="1:16" ht="12.6">
      <c r="A168" s="25" t="s">
        <v>45</v>
      </c>
      <c s="29" t="s">
        <v>340</v>
      </c>
      <c s="29" t="s">
        <v>341</v>
      </c>
      <c s="25" t="s">
        <v>47</v>
      </c>
      <c s="30" t="s">
        <v>342</v>
      </c>
      <c s="31" t="s">
        <v>135</v>
      </c>
      <c s="32">
        <v>59.342</v>
      </c>
      <c s="33">
        <v>0</v>
      </c>
      <c s="33">
        <f>ROUND(ROUND(H168,2)*ROUND(G168,3),2)</f>
      </c>
      <c r="O168">
        <f>(I168*21)/100</f>
      </c>
      <c t="s">
        <v>23</v>
      </c>
    </row>
    <row r="169" spans="1:5" ht="12.6">
      <c r="A169" s="34" t="s">
        <v>50</v>
      </c>
      <c r="E169" s="35" t="s">
        <v>47</v>
      </c>
    </row>
    <row r="170" spans="1:5" ht="61.2">
      <c r="A170" s="36" t="s">
        <v>51</v>
      </c>
      <c r="E170" s="37" t="s">
        <v>343</v>
      </c>
    </row>
    <row r="171" spans="1:5" ht="244.8">
      <c r="A171" t="s">
        <v>53</v>
      </c>
      <c r="E171" s="35" t="s">
        <v>344</v>
      </c>
    </row>
    <row r="172" spans="1:16" ht="12.6">
      <c r="A172" s="25" t="s">
        <v>45</v>
      </c>
      <c s="29" t="s">
        <v>345</v>
      </c>
      <c s="29" t="s">
        <v>346</v>
      </c>
      <c s="25" t="s">
        <v>47</v>
      </c>
      <c s="30" t="s">
        <v>347</v>
      </c>
      <c s="31" t="s">
        <v>113</v>
      </c>
      <c s="32">
        <v>9.791</v>
      </c>
      <c s="33">
        <v>0</v>
      </c>
      <c s="33">
        <f>ROUND(ROUND(H172,2)*ROUND(G172,3),2)</f>
      </c>
      <c r="O172">
        <f>(I172*21)/100</f>
      </c>
      <c t="s">
        <v>23</v>
      </c>
    </row>
    <row r="173" spans="1:5" ht="12.6">
      <c r="A173" s="34" t="s">
        <v>50</v>
      </c>
      <c r="E173" s="35" t="s">
        <v>47</v>
      </c>
    </row>
    <row r="174" spans="1:5" ht="12.6">
      <c r="A174" s="36" t="s">
        <v>51</v>
      </c>
      <c r="E174" s="37" t="s">
        <v>348</v>
      </c>
    </row>
    <row r="175" spans="1:5" ht="183.6">
      <c r="A175" t="s">
        <v>53</v>
      </c>
      <c r="E175" s="35" t="s">
        <v>328</v>
      </c>
    </row>
    <row r="176" spans="1:18" ht="13.2" customHeight="1">
      <c r="A176" s="6" t="s">
        <v>43</v>
      </c>
      <c s="6"/>
      <c s="40" t="s">
        <v>33</v>
      </c>
      <c s="6"/>
      <c s="27" t="s">
        <v>143</v>
      </c>
      <c s="6"/>
      <c s="6"/>
      <c s="6"/>
      <c s="41">
        <f>0+Q176</f>
      </c>
      <c r="O176">
        <f>0+R176</f>
      </c>
      <c r="Q176">
        <f>0+I177+I181+I185+I189+I193+I197+I201+I205+I209</f>
      </c>
      <c>
        <f>0+O177+O181+O185+O189+O193+O197+O201+O205+O209</f>
      </c>
    </row>
    <row r="177" spans="1:16" ht="12.6">
      <c r="A177" s="25" t="s">
        <v>45</v>
      </c>
      <c s="29" t="s">
        <v>349</v>
      </c>
      <c s="29" t="s">
        <v>350</v>
      </c>
      <c s="25" t="s">
        <v>47</v>
      </c>
      <c s="30" t="s">
        <v>351</v>
      </c>
      <c s="31" t="s">
        <v>113</v>
      </c>
      <c s="32">
        <v>3</v>
      </c>
      <c s="33">
        <v>0</v>
      </c>
      <c s="33">
        <f>ROUND(ROUND(H177,2)*ROUND(G177,3),2)</f>
      </c>
      <c r="O177">
        <f>(I177*21)/100</f>
      </c>
      <c t="s">
        <v>23</v>
      </c>
    </row>
    <row r="178" spans="1:5" ht="12.6">
      <c r="A178" s="34" t="s">
        <v>50</v>
      </c>
      <c r="E178" s="35" t="s">
        <v>47</v>
      </c>
    </row>
    <row r="179" spans="1:5" ht="40.8">
      <c r="A179" s="36" t="s">
        <v>51</v>
      </c>
      <c r="E179" s="37" t="s">
        <v>352</v>
      </c>
    </row>
    <row r="180" spans="1:5" ht="214.2">
      <c r="A180" t="s">
        <v>53</v>
      </c>
      <c r="E180" s="35" t="s">
        <v>353</v>
      </c>
    </row>
    <row r="181" spans="1:16" ht="12.6">
      <c r="A181" s="25" t="s">
        <v>45</v>
      </c>
      <c s="29" t="s">
        <v>354</v>
      </c>
      <c s="29" t="s">
        <v>355</v>
      </c>
      <c s="25" t="s">
        <v>47</v>
      </c>
      <c s="30" t="s">
        <v>356</v>
      </c>
      <c s="31" t="s">
        <v>146</v>
      </c>
      <c s="32">
        <v>10</v>
      </c>
      <c s="33">
        <v>0</v>
      </c>
      <c s="33">
        <f>ROUND(ROUND(H181,2)*ROUND(G181,3),2)</f>
      </c>
      <c r="O181">
        <f>(I181*21)/100</f>
      </c>
      <c t="s">
        <v>23</v>
      </c>
    </row>
    <row r="182" spans="1:5" ht="12.6">
      <c r="A182" s="34" t="s">
        <v>50</v>
      </c>
      <c r="E182" s="35" t="s">
        <v>47</v>
      </c>
    </row>
    <row r="183" spans="1:5" ht="61.2">
      <c r="A183" s="36" t="s">
        <v>51</v>
      </c>
      <c r="E183" s="37" t="s">
        <v>357</v>
      </c>
    </row>
    <row r="184" spans="1:5" ht="40.8">
      <c r="A184" t="s">
        <v>53</v>
      </c>
      <c r="E184" s="35" t="s">
        <v>358</v>
      </c>
    </row>
    <row r="185" spans="1:16" ht="12.6">
      <c r="A185" s="25" t="s">
        <v>45</v>
      </c>
      <c s="29" t="s">
        <v>359</v>
      </c>
      <c s="29" t="s">
        <v>360</v>
      </c>
      <c s="25" t="s">
        <v>47</v>
      </c>
      <c s="30" t="s">
        <v>361</v>
      </c>
      <c s="31" t="s">
        <v>135</v>
      </c>
      <c s="32">
        <v>1.35</v>
      </c>
      <c s="33">
        <v>0</v>
      </c>
      <c s="33">
        <f>ROUND(ROUND(H185,2)*ROUND(G185,3),2)</f>
      </c>
      <c r="O185">
        <f>(I185*21)/100</f>
      </c>
      <c t="s">
        <v>23</v>
      </c>
    </row>
    <row r="186" spans="1:5" ht="12.6">
      <c r="A186" s="34" t="s">
        <v>50</v>
      </c>
      <c r="E186" s="35" t="s">
        <v>47</v>
      </c>
    </row>
    <row r="187" spans="1:5" ht="20.4">
      <c r="A187" s="36" t="s">
        <v>51</v>
      </c>
      <c r="E187" s="37" t="s">
        <v>362</v>
      </c>
    </row>
    <row r="188" spans="1:5" ht="142.8">
      <c r="A188" t="s">
        <v>53</v>
      </c>
      <c r="E188" s="35" t="s">
        <v>363</v>
      </c>
    </row>
    <row r="189" spans="1:16" ht="12.6">
      <c r="A189" s="25" t="s">
        <v>45</v>
      </c>
      <c s="29" t="s">
        <v>364</v>
      </c>
      <c s="29" t="s">
        <v>365</v>
      </c>
      <c s="25" t="s">
        <v>47</v>
      </c>
      <c s="30" t="s">
        <v>366</v>
      </c>
      <c s="31" t="s">
        <v>135</v>
      </c>
      <c s="32">
        <v>43.059</v>
      </c>
      <c s="33">
        <v>0</v>
      </c>
      <c s="33">
        <f>ROUND(ROUND(H189,2)*ROUND(G189,3),2)</f>
      </c>
      <c r="O189">
        <f>(I189*21)/100</f>
      </c>
      <c t="s">
        <v>23</v>
      </c>
    </row>
    <row r="190" spans="1:5" ht="12.6">
      <c r="A190" s="34" t="s">
        <v>50</v>
      </c>
      <c r="E190" s="35" t="s">
        <v>47</v>
      </c>
    </row>
    <row r="191" spans="1:5" ht="102">
      <c r="A191" s="36" t="s">
        <v>51</v>
      </c>
      <c r="E191" s="37" t="s">
        <v>367</v>
      </c>
    </row>
    <row r="192" spans="1:5" ht="244.8">
      <c r="A192" t="s">
        <v>53</v>
      </c>
      <c r="E192" s="35" t="s">
        <v>344</v>
      </c>
    </row>
    <row r="193" spans="1:16" ht="12.6">
      <c r="A193" s="25" t="s">
        <v>45</v>
      </c>
      <c s="29" t="s">
        <v>368</v>
      </c>
      <c s="29" t="s">
        <v>369</v>
      </c>
      <c s="25" t="s">
        <v>47</v>
      </c>
      <c s="30" t="s">
        <v>370</v>
      </c>
      <c s="31" t="s">
        <v>135</v>
      </c>
      <c s="32">
        <v>1.521</v>
      </c>
      <c s="33">
        <v>0</v>
      </c>
      <c s="33">
        <f>ROUND(ROUND(H193,2)*ROUND(G193,3),2)</f>
      </c>
      <c r="O193">
        <f>(I193*21)/100</f>
      </c>
      <c t="s">
        <v>23</v>
      </c>
    </row>
    <row r="194" spans="1:5" ht="12.6">
      <c r="A194" s="34" t="s">
        <v>50</v>
      </c>
      <c r="E194" s="35" t="s">
        <v>47</v>
      </c>
    </row>
    <row r="195" spans="1:5" ht="20.4">
      <c r="A195" s="36" t="s">
        <v>51</v>
      </c>
      <c r="E195" s="37" t="s">
        <v>371</v>
      </c>
    </row>
    <row r="196" spans="1:5" ht="20.4">
      <c r="A196" t="s">
        <v>53</v>
      </c>
      <c r="E196" s="35" t="s">
        <v>372</v>
      </c>
    </row>
    <row r="197" spans="1:16" ht="12.6">
      <c r="A197" s="25" t="s">
        <v>45</v>
      </c>
      <c s="29" t="s">
        <v>373</v>
      </c>
      <c s="29" t="s">
        <v>374</v>
      </c>
      <c s="25" t="s">
        <v>47</v>
      </c>
      <c s="30" t="s">
        <v>375</v>
      </c>
      <c s="31" t="s">
        <v>135</v>
      </c>
      <c s="32">
        <v>54.8</v>
      </c>
      <c s="33">
        <v>0</v>
      </c>
      <c s="33">
        <f>ROUND(ROUND(H197,2)*ROUND(G197,3),2)</f>
      </c>
      <c r="O197">
        <f>(I197*21)/100</f>
      </c>
      <c t="s">
        <v>23</v>
      </c>
    </row>
    <row r="198" spans="1:5" ht="12.6">
      <c r="A198" s="34" t="s">
        <v>50</v>
      </c>
      <c r="E198" s="35" t="s">
        <v>47</v>
      </c>
    </row>
    <row r="199" spans="1:5" ht="51">
      <c r="A199" s="36" t="s">
        <v>51</v>
      </c>
      <c r="E199" s="37" t="s">
        <v>376</v>
      </c>
    </row>
    <row r="200" spans="1:5" ht="30.6">
      <c r="A200" t="s">
        <v>53</v>
      </c>
      <c r="E200" s="35" t="s">
        <v>318</v>
      </c>
    </row>
    <row r="201" spans="1:16" ht="12.6">
      <c r="A201" s="25" t="s">
        <v>45</v>
      </c>
      <c s="29" t="s">
        <v>377</v>
      </c>
      <c s="29" t="s">
        <v>378</v>
      </c>
      <c s="25" t="s">
        <v>29</v>
      </c>
      <c s="30" t="s">
        <v>379</v>
      </c>
      <c s="31" t="s">
        <v>135</v>
      </c>
      <c s="32">
        <v>0.092</v>
      </c>
      <c s="33">
        <v>0</v>
      </c>
      <c s="33">
        <f>ROUND(ROUND(H201,2)*ROUND(G201,3),2)</f>
      </c>
      <c r="O201">
        <f>(I201*21)/100</f>
      </c>
      <c t="s">
        <v>23</v>
      </c>
    </row>
    <row r="202" spans="1:5" ht="12.6">
      <c r="A202" s="34" t="s">
        <v>50</v>
      </c>
      <c r="E202" s="35" t="s">
        <v>47</v>
      </c>
    </row>
    <row r="203" spans="1:5" ht="30.6">
      <c r="A203" s="36" t="s">
        <v>51</v>
      </c>
      <c r="E203" s="37" t="s">
        <v>380</v>
      </c>
    </row>
    <row r="204" spans="1:5" ht="30.6">
      <c r="A204" t="s">
        <v>53</v>
      </c>
      <c r="E204" s="35" t="s">
        <v>381</v>
      </c>
    </row>
    <row r="205" spans="1:16" ht="12.6">
      <c r="A205" s="25" t="s">
        <v>45</v>
      </c>
      <c s="29" t="s">
        <v>382</v>
      </c>
      <c s="29" t="s">
        <v>383</v>
      </c>
      <c s="25" t="s">
        <v>47</v>
      </c>
      <c s="30" t="s">
        <v>384</v>
      </c>
      <c s="31" t="s">
        <v>135</v>
      </c>
      <c s="32">
        <v>63.494</v>
      </c>
      <c s="33">
        <v>0</v>
      </c>
      <c s="33">
        <f>ROUND(ROUND(H205,2)*ROUND(G205,3),2)</f>
      </c>
      <c r="O205">
        <f>(I205*21)/100</f>
      </c>
      <c t="s">
        <v>23</v>
      </c>
    </row>
    <row r="206" spans="1:5" ht="12.6">
      <c r="A206" s="34" t="s">
        <v>50</v>
      </c>
      <c r="E206" s="35" t="s">
        <v>47</v>
      </c>
    </row>
    <row r="207" spans="1:5" ht="102">
      <c r="A207" s="36" t="s">
        <v>51</v>
      </c>
      <c r="E207" s="37" t="s">
        <v>385</v>
      </c>
    </row>
    <row r="208" spans="1:5" ht="40.8">
      <c r="A208" t="s">
        <v>53</v>
      </c>
      <c r="E208" s="35" t="s">
        <v>386</v>
      </c>
    </row>
    <row r="209" spans="1:16" ht="12.6">
      <c r="A209" s="25" t="s">
        <v>45</v>
      </c>
      <c s="29" t="s">
        <v>387</v>
      </c>
      <c s="29" t="s">
        <v>388</v>
      </c>
      <c s="25" t="s">
        <v>47</v>
      </c>
      <c s="30" t="s">
        <v>389</v>
      </c>
      <c s="31" t="s">
        <v>135</v>
      </c>
      <c s="32">
        <v>88.136</v>
      </c>
      <c s="33">
        <v>0</v>
      </c>
      <c s="33">
        <f>ROUND(ROUND(H209,2)*ROUND(G209,3),2)</f>
      </c>
      <c r="O209">
        <f>(I209*21)/100</f>
      </c>
      <c t="s">
        <v>23</v>
      </c>
    </row>
    <row r="210" spans="1:5" ht="12.6">
      <c r="A210" s="34" t="s">
        <v>50</v>
      </c>
      <c r="E210" s="35" t="s">
        <v>47</v>
      </c>
    </row>
    <row r="211" spans="1:5" ht="30.6">
      <c r="A211" s="36" t="s">
        <v>51</v>
      </c>
      <c r="E211" s="37" t="s">
        <v>390</v>
      </c>
    </row>
    <row r="212" spans="1:5" ht="71.4">
      <c r="A212" t="s">
        <v>53</v>
      </c>
      <c r="E212" s="35" t="s">
        <v>391</v>
      </c>
    </row>
    <row r="213" spans="1:18" ht="13.2" customHeight="1">
      <c r="A213" s="6" t="s">
        <v>43</v>
      </c>
      <c s="6"/>
      <c s="40" t="s">
        <v>35</v>
      </c>
      <c s="6"/>
      <c s="27" t="s">
        <v>392</v>
      </c>
      <c s="6"/>
      <c s="6"/>
      <c s="6"/>
      <c s="41">
        <f>0+Q213</f>
      </c>
      <c r="O213">
        <f>0+R213</f>
      </c>
      <c r="Q213">
        <f>0+I214+I218+I222+I226+I230+I234</f>
      </c>
      <c>
        <f>0+O214+O218+O222+O226+O230+O234</f>
      </c>
    </row>
    <row r="214" spans="1:16" ht="12.6">
      <c r="A214" s="25" t="s">
        <v>45</v>
      </c>
      <c s="29" t="s">
        <v>393</v>
      </c>
      <c s="29" t="s">
        <v>394</v>
      </c>
      <c s="25" t="s">
        <v>29</v>
      </c>
      <c s="30" t="s">
        <v>395</v>
      </c>
      <c s="31" t="s">
        <v>135</v>
      </c>
      <c s="32">
        <v>29.28</v>
      </c>
      <c s="33">
        <v>0</v>
      </c>
      <c s="33">
        <f>ROUND(ROUND(H214,2)*ROUND(G214,3),2)</f>
      </c>
      <c r="O214">
        <f>(I214*21)/100</f>
      </c>
      <c t="s">
        <v>23</v>
      </c>
    </row>
    <row r="215" spans="1:5" ht="12.6">
      <c r="A215" s="34" t="s">
        <v>50</v>
      </c>
      <c r="E215" s="35" t="s">
        <v>47</v>
      </c>
    </row>
    <row r="216" spans="1:5" ht="40.8">
      <c r="A216" s="36" t="s">
        <v>51</v>
      </c>
      <c r="E216" s="37" t="s">
        <v>396</v>
      </c>
    </row>
    <row r="217" spans="1:5" ht="40.8">
      <c r="A217" t="s">
        <v>53</v>
      </c>
      <c r="E217" s="35" t="s">
        <v>397</v>
      </c>
    </row>
    <row r="218" spans="1:16" ht="12.6">
      <c r="A218" s="25" t="s">
        <v>45</v>
      </c>
      <c s="29" t="s">
        <v>398</v>
      </c>
      <c s="29" t="s">
        <v>399</v>
      </c>
      <c s="25" t="s">
        <v>47</v>
      </c>
      <c s="30" t="s">
        <v>400</v>
      </c>
      <c s="31" t="s">
        <v>126</v>
      </c>
      <c s="32">
        <v>7.5</v>
      </c>
      <c s="33">
        <v>0</v>
      </c>
      <c s="33">
        <f>ROUND(ROUND(H218,2)*ROUND(G218,3),2)</f>
      </c>
      <c r="O218">
        <f>(I218*21)/100</f>
      </c>
      <c t="s">
        <v>23</v>
      </c>
    </row>
    <row r="219" spans="1:5" ht="12.6">
      <c r="A219" s="34" t="s">
        <v>50</v>
      </c>
      <c r="E219" s="35" t="s">
        <v>47</v>
      </c>
    </row>
    <row r="220" spans="1:5" ht="20.4">
      <c r="A220" s="36" t="s">
        <v>51</v>
      </c>
      <c r="E220" s="37" t="s">
        <v>401</v>
      </c>
    </row>
    <row r="221" spans="1:5" ht="40.8">
      <c r="A221" t="s">
        <v>53</v>
      </c>
      <c r="E221" s="35" t="s">
        <v>402</v>
      </c>
    </row>
    <row r="222" spans="1:16" ht="12.6">
      <c r="A222" s="25" t="s">
        <v>45</v>
      </c>
      <c s="29" t="s">
        <v>403</v>
      </c>
      <c s="29" t="s">
        <v>404</v>
      </c>
      <c s="25" t="s">
        <v>47</v>
      </c>
      <c s="30" t="s">
        <v>405</v>
      </c>
      <c s="31" t="s">
        <v>126</v>
      </c>
      <c s="32">
        <v>6.875</v>
      </c>
      <c s="33">
        <v>0</v>
      </c>
      <c s="33">
        <f>ROUND(ROUND(H222,2)*ROUND(G222,3),2)</f>
      </c>
      <c r="O222">
        <f>(I222*21)/100</f>
      </c>
      <c t="s">
        <v>23</v>
      </c>
    </row>
    <row r="223" spans="1:5" ht="12.6">
      <c r="A223" s="34" t="s">
        <v>50</v>
      </c>
      <c r="E223" s="35" t="s">
        <v>47</v>
      </c>
    </row>
    <row r="224" spans="1:5" ht="20.4">
      <c r="A224" s="36" t="s">
        <v>51</v>
      </c>
      <c r="E224" s="37" t="s">
        <v>406</v>
      </c>
    </row>
    <row r="225" spans="1:5" ht="40.8">
      <c r="A225" t="s">
        <v>53</v>
      </c>
      <c r="E225" s="35" t="s">
        <v>402</v>
      </c>
    </row>
    <row r="226" spans="1:16" ht="12.6">
      <c r="A226" s="25" t="s">
        <v>45</v>
      </c>
      <c s="29" t="s">
        <v>407</v>
      </c>
      <c s="29" t="s">
        <v>408</v>
      </c>
      <c s="25" t="s">
        <v>47</v>
      </c>
      <c s="30" t="s">
        <v>409</v>
      </c>
      <c s="31" t="s">
        <v>126</v>
      </c>
      <c s="32">
        <v>25</v>
      </c>
      <c s="33">
        <v>0</v>
      </c>
      <c s="33">
        <f>ROUND(ROUND(H226,2)*ROUND(G226,3),2)</f>
      </c>
      <c r="O226">
        <f>(I226*21)/100</f>
      </c>
      <c t="s">
        <v>23</v>
      </c>
    </row>
    <row r="227" spans="1:5" ht="12.6">
      <c r="A227" s="34" t="s">
        <v>50</v>
      </c>
      <c r="E227" s="35" t="s">
        <v>47</v>
      </c>
    </row>
    <row r="228" spans="1:5" ht="20.4">
      <c r="A228" s="36" t="s">
        <v>51</v>
      </c>
      <c r="E228" s="37" t="s">
        <v>410</v>
      </c>
    </row>
    <row r="229" spans="1:5" ht="91.8">
      <c r="A229" t="s">
        <v>53</v>
      </c>
      <c r="E229" s="35" t="s">
        <v>411</v>
      </c>
    </row>
    <row r="230" spans="1:16" ht="12.6">
      <c r="A230" s="25" t="s">
        <v>45</v>
      </c>
      <c s="29" t="s">
        <v>412</v>
      </c>
      <c s="29" t="s">
        <v>413</v>
      </c>
      <c s="25" t="s">
        <v>47</v>
      </c>
      <c s="30" t="s">
        <v>414</v>
      </c>
      <c s="31" t="s">
        <v>126</v>
      </c>
      <c s="32">
        <v>26.6</v>
      </c>
      <c s="33">
        <v>0</v>
      </c>
      <c s="33">
        <f>ROUND(ROUND(H230,2)*ROUND(G230,3),2)</f>
      </c>
      <c r="O230">
        <f>(I230*21)/100</f>
      </c>
      <c t="s">
        <v>23</v>
      </c>
    </row>
    <row r="231" spans="1:5" ht="12.6">
      <c r="A231" s="34" t="s">
        <v>50</v>
      </c>
      <c r="E231" s="35" t="s">
        <v>47</v>
      </c>
    </row>
    <row r="232" spans="1:5" ht="20.4">
      <c r="A232" s="36" t="s">
        <v>51</v>
      </c>
      <c r="E232" s="37" t="s">
        <v>415</v>
      </c>
    </row>
    <row r="233" spans="1:5" ht="30.6">
      <c r="A233" t="s">
        <v>53</v>
      </c>
      <c r="E233" s="35" t="s">
        <v>416</v>
      </c>
    </row>
    <row r="234" spans="1:16" ht="12.6">
      <c r="A234" s="25" t="s">
        <v>45</v>
      </c>
      <c s="29" t="s">
        <v>417</v>
      </c>
      <c s="29" t="s">
        <v>418</v>
      </c>
      <c s="25" t="s">
        <v>47</v>
      </c>
      <c s="30" t="s">
        <v>419</v>
      </c>
      <c s="31" t="s">
        <v>126</v>
      </c>
      <c s="32">
        <v>8.1</v>
      </c>
      <c s="33">
        <v>0</v>
      </c>
      <c s="33">
        <f>ROUND(ROUND(H234,2)*ROUND(G234,3),2)</f>
      </c>
      <c r="O234">
        <f>(I234*21)/100</f>
      </c>
      <c t="s">
        <v>23</v>
      </c>
    </row>
    <row r="235" spans="1:5" ht="12.6">
      <c r="A235" s="34" t="s">
        <v>50</v>
      </c>
      <c r="E235" s="35" t="s">
        <v>47</v>
      </c>
    </row>
    <row r="236" spans="1:5" ht="40.8">
      <c r="A236" s="36" t="s">
        <v>51</v>
      </c>
      <c r="E236" s="37" t="s">
        <v>420</v>
      </c>
    </row>
    <row r="237" spans="1:5" ht="112.2">
      <c r="A237" t="s">
        <v>53</v>
      </c>
      <c r="E237" s="35" t="s">
        <v>421</v>
      </c>
    </row>
    <row r="238" spans="1:18" ht="13.2" customHeight="1">
      <c r="A238" s="6" t="s">
        <v>43</v>
      </c>
      <c s="6"/>
      <c s="40" t="s">
        <v>74</v>
      </c>
      <c s="6"/>
      <c s="27" t="s">
        <v>422</v>
      </c>
      <c s="6"/>
      <c s="6"/>
      <c s="6"/>
      <c s="41">
        <f>0+Q238</f>
      </c>
      <c r="O238">
        <f>0+R238</f>
      </c>
      <c r="Q238">
        <f>0+I239+I243</f>
      </c>
      <c>
        <f>0+O239+O243</f>
      </c>
    </row>
    <row r="239" spans="1:16" ht="12.6">
      <c r="A239" s="25" t="s">
        <v>45</v>
      </c>
      <c s="29" t="s">
        <v>423</v>
      </c>
      <c s="29" t="s">
        <v>424</v>
      </c>
      <c s="25" t="s">
        <v>47</v>
      </c>
      <c s="30" t="s">
        <v>425</v>
      </c>
      <c s="31" t="s">
        <v>126</v>
      </c>
      <c s="32">
        <v>106.5</v>
      </c>
      <c s="33">
        <v>0</v>
      </c>
      <c s="33">
        <f>ROUND(ROUND(H239,2)*ROUND(G239,3),2)</f>
      </c>
      <c r="O239">
        <f>(I239*21)/100</f>
      </c>
      <c t="s">
        <v>23</v>
      </c>
    </row>
    <row r="240" spans="1:5" ht="12.6">
      <c r="A240" s="34" t="s">
        <v>50</v>
      </c>
      <c r="E240" s="35" t="s">
        <v>47</v>
      </c>
    </row>
    <row r="241" spans="1:5" ht="40.8">
      <c r="A241" s="36" t="s">
        <v>51</v>
      </c>
      <c r="E241" s="37" t="s">
        <v>426</v>
      </c>
    </row>
    <row r="242" spans="1:5" ht="30.6">
      <c r="A242" t="s">
        <v>53</v>
      </c>
      <c r="E242" s="35" t="s">
        <v>427</v>
      </c>
    </row>
    <row r="243" spans="1:16" ht="12.6">
      <c r="A243" s="25" t="s">
        <v>45</v>
      </c>
      <c s="29" t="s">
        <v>428</v>
      </c>
      <c s="29" t="s">
        <v>429</v>
      </c>
      <c s="25" t="s">
        <v>47</v>
      </c>
      <c s="30" t="s">
        <v>430</v>
      </c>
      <c s="31" t="s">
        <v>126</v>
      </c>
      <c s="32">
        <v>45.741</v>
      </c>
      <c s="33">
        <v>0</v>
      </c>
      <c s="33">
        <f>ROUND(ROUND(H243,2)*ROUND(G243,3),2)</f>
      </c>
      <c r="O243">
        <f>(I243*21)/100</f>
      </c>
      <c t="s">
        <v>23</v>
      </c>
    </row>
    <row r="244" spans="1:5" ht="12.6">
      <c r="A244" s="34" t="s">
        <v>50</v>
      </c>
      <c r="E244" s="35" t="s">
        <v>47</v>
      </c>
    </row>
    <row r="245" spans="1:5" ht="51">
      <c r="A245" s="36" t="s">
        <v>51</v>
      </c>
      <c r="E245" s="37" t="s">
        <v>431</v>
      </c>
    </row>
    <row r="246" spans="1:5" ht="30.6">
      <c r="A246" t="s">
        <v>53</v>
      </c>
      <c r="E246" s="35" t="s">
        <v>432</v>
      </c>
    </row>
    <row r="247" spans="1:18" ht="13.2" customHeight="1">
      <c r="A247" s="6" t="s">
        <v>43</v>
      </c>
      <c s="6"/>
      <c s="40" t="s">
        <v>78</v>
      </c>
      <c s="6"/>
      <c s="27" t="s">
        <v>433</v>
      </c>
      <c s="6"/>
      <c s="6"/>
      <c s="6"/>
      <c s="41">
        <f>0+Q247</f>
      </c>
      <c r="O247">
        <f>0+R247</f>
      </c>
      <c r="Q247">
        <f>0+I248+I252+I256</f>
      </c>
      <c>
        <f>0+O248+O252+O256</f>
      </c>
    </row>
    <row r="248" spans="1:16" ht="12.6">
      <c r="A248" s="25" t="s">
        <v>45</v>
      </c>
      <c s="29" t="s">
        <v>434</v>
      </c>
      <c s="29" t="s">
        <v>435</v>
      </c>
      <c s="25" t="s">
        <v>47</v>
      </c>
      <c s="30" t="s">
        <v>436</v>
      </c>
      <c s="31" t="s">
        <v>152</v>
      </c>
      <c s="32">
        <v>3.4</v>
      </c>
      <c s="33">
        <v>0</v>
      </c>
      <c s="33">
        <f>ROUND(ROUND(H248,2)*ROUND(G248,3),2)</f>
      </c>
      <c r="O248">
        <f>(I248*21)/100</f>
      </c>
      <c t="s">
        <v>23</v>
      </c>
    </row>
    <row r="249" spans="1:5" ht="12.6">
      <c r="A249" s="34" t="s">
        <v>50</v>
      </c>
      <c r="E249" s="35" t="s">
        <v>47</v>
      </c>
    </row>
    <row r="250" spans="1:5" ht="20.4">
      <c r="A250" s="36" t="s">
        <v>51</v>
      </c>
      <c r="E250" s="37" t="s">
        <v>437</v>
      </c>
    </row>
    <row r="251" spans="1:5" ht="163.2">
      <c r="A251" t="s">
        <v>53</v>
      </c>
      <c r="E251" s="35" t="s">
        <v>438</v>
      </c>
    </row>
    <row r="252" spans="1:16" ht="12.6">
      <c r="A252" s="25" t="s">
        <v>45</v>
      </c>
      <c s="29" t="s">
        <v>439</v>
      </c>
      <c s="29" t="s">
        <v>440</v>
      </c>
      <c s="25" t="s">
        <v>47</v>
      </c>
      <c s="30" t="s">
        <v>441</v>
      </c>
      <c s="31" t="s">
        <v>152</v>
      </c>
      <c s="32">
        <v>20</v>
      </c>
      <c s="33">
        <v>0</v>
      </c>
      <c s="33">
        <f>ROUND(ROUND(H252,2)*ROUND(G252,3),2)</f>
      </c>
      <c r="O252">
        <f>(I252*21)/100</f>
      </c>
      <c t="s">
        <v>23</v>
      </c>
    </row>
    <row r="253" spans="1:5" ht="12.6">
      <c r="A253" s="34" t="s">
        <v>50</v>
      </c>
      <c r="E253" s="35" t="s">
        <v>47</v>
      </c>
    </row>
    <row r="254" spans="1:5" ht="51">
      <c r="A254" s="36" t="s">
        <v>51</v>
      </c>
      <c r="E254" s="37" t="s">
        <v>442</v>
      </c>
    </row>
    <row r="255" spans="1:5" ht="163.2">
      <c r="A255" t="s">
        <v>53</v>
      </c>
      <c r="E255" s="35" t="s">
        <v>438</v>
      </c>
    </row>
    <row r="256" spans="1:16" ht="12.6">
      <c r="A256" s="25" t="s">
        <v>45</v>
      </c>
      <c s="29" t="s">
        <v>443</v>
      </c>
      <c s="29" t="s">
        <v>444</v>
      </c>
      <c s="25" t="s">
        <v>47</v>
      </c>
      <c s="30" t="s">
        <v>445</v>
      </c>
      <c s="31" t="s">
        <v>152</v>
      </c>
      <c s="32">
        <v>14.9</v>
      </c>
      <c s="33">
        <v>0</v>
      </c>
      <c s="33">
        <f>ROUND(ROUND(H256,2)*ROUND(G256,3),2)</f>
      </c>
      <c r="O256">
        <f>(I256*21)/100</f>
      </c>
      <c t="s">
        <v>23</v>
      </c>
    </row>
    <row r="257" spans="1:5" ht="12.6">
      <c r="A257" s="34" t="s">
        <v>50</v>
      </c>
      <c r="E257" s="35" t="s">
        <v>47</v>
      </c>
    </row>
    <row r="258" spans="1:5" ht="40.8">
      <c r="A258" s="36" t="s">
        <v>51</v>
      </c>
      <c r="E258" s="37" t="s">
        <v>446</v>
      </c>
    </row>
    <row r="259" spans="1:5" ht="153">
      <c r="A259" t="s">
        <v>53</v>
      </c>
      <c r="E259" s="35" t="s">
        <v>447</v>
      </c>
    </row>
    <row r="260" spans="1:18" ht="13.2" customHeight="1">
      <c r="A260" s="6" t="s">
        <v>43</v>
      </c>
      <c s="6"/>
      <c s="40" t="s">
        <v>40</v>
      </c>
      <c s="6"/>
      <c s="27" t="s">
        <v>149</v>
      </c>
      <c s="6"/>
      <c s="6"/>
      <c s="6"/>
      <c s="41">
        <f>0+Q260</f>
      </c>
      <c r="O260">
        <f>0+R260</f>
      </c>
      <c r="Q260">
        <f>0+I261+I265+I269+I273+I277+I281+I285+I289+I293+I297+I301+I305+I309+I313+I317+I321+I325+I329+I333+I337+I341+I345+I349+I353+I357+I361+I365+I369</f>
      </c>
      <c>
        <f>0+O261+O265+O269+O273+O277+O281+O285+O289+O293+O297+O301+O305+O309+O313+O317+O321+O325+O329+O333+O337+O341+O345+O349+O353+O357+O361+O365+O369</f>
      </c>
    </row>
    <row r="261" spans="1:16" ht="12.6">
      <c r="A261" s="25" t="s">
        <v>45</v>
      </c>
      <c s="29" t="s">
        <v>448</v>
      </c>
      <c s="29" t="s">
        <v>449</v>
      </c>
      <c s="25" t="s">
        <v>47</v>
      </c>
      <c s="30" t="s">
        <v>450</v>
      </c>
      <c s="31" t="s">
        <v>152</v>
      </c>
      <c s="32">
        <v>15.8</v>
      </c>
      <c s="33">
        <v>0</v>
      </c>
      <c s="33">
        <f>ROUND(ROUND(H261,2)*ROUND(G261,3),2)</f>
      </c>
      <c r="O261">
        <f>(I261*21)/100</f>
      </c>
      <c t="s">
        <v>23</v>
      </c>
    </row>
    <row r="262" spans="1:5" ht="12.6">
      <c r="A262" s="34" t="s">
        <v>50</v>
      </c>
      <c r="E262" s="35" t="s">
        <v>47</v>
      </c>
    </row>
    <row r="263" spans="1:5" ht="61.2">
      <c r="A263" s="36" t="s">
        <v>51</v>
      </c>
      <c r="E263" s="37" t="s">
        <v>451</v>
      </c>
    </row>
    <row r="264" spans="1:5" ht="51">
      <c r="A264" t="s">
        <v>53</v>
      </c>
      <c r="E264" s="35" t="s">
        <v>452</v>
      </c>
    </row>
    <row r="265" spans="1:16" ht="12.6">
      <c r="A265" s="25" t="s">
        <v>45</v>
      </c>
      <c s="29" t="s">
        <v>453</v>
      </c>
      <c s="29" t="s">
        <v>454</v>
      </c>
      <c s="25" t="s">
        <v>47</v>
      </c>
      <c s="30" t="s">
        <v>455</v>
      </c>
      <c s="31" t="s">
        <v>152</v>
      </c>
      <c s="32">
        <v>23</v>
      </c>
      <c s="33">
        <v>0</v>
      </c>
      <c s="33">
        <f>ROUND(ROUND(H265,2)*ROUND(G265,3),2)</f>
      </c>
      <c r="O265">
        <f>(I265*21)/100</f>
      </c>
      <c t="s">
        <v>23</v>
      </c>
    </row>
    <row r="266" spans="1:5" ht="12.6">
      <c r="A266" s="34" t="s">
        <v>50</v>
      </c>
      <c r="E266" s="35" t="s">
        <v>47</v>
      </c>
    </row>
    <row r="267" spans="1:5" ht="40.8">
      <c r="A267" s="36" t="s">
        <v>51</v>
      </c>
      <c r="E267" s="37" t="s">
        <v>456</v>
      </c>
    </row>
    <row r="268" spans="1:5" ht="30.6">
      <c r="A268" t="s">
        <v>53</v>
      </c>
      <c r="E268" s="35" t="s">
        <v>457</v>
      </c>
    </row>
    <row r="269" spans="1:16" ht="12.6">
      <c r="A269" s="25" t="s">
        <v>45</v>
      </c>
      <c s="29" t="s">
        <v>458</v>
      </c>
      <c s="29" t="s">
        <v>459</v>
      </c>
      <c s="25" t="s">
        <v>47</v>
      </c>
      <c s="30" t="s">
        <v>460</v>
      </c>
      <c s="31" t="s">
        <v>146</v>
      </c>
      <c s="32">
        <v>2</v>
      </c>
      <c s="33">
        <v>0</v>
      </c>
      <c s="33">
        <f>ROUND(ROUND(H269,2)*ROUND(G269,3),2)</f>
      </c>
      <c r="O269">
        <f>(I269*21)/100</f>
      </c>
      <c t="s">
        <v>23</v>
      </c>
    </row>
    <row r="270" spans="1:5" ht="12.6">
      <c r="A270" s="34" t="s">
        <v>50</v>
      </c>
      <c r="E270" s="35" t="s">
        <v>47</v>
      </c>
    </row>
    <row r="271" spans="1:5" ht="12.6">
      <c r="A271" s="36" t="s">
        <v>51</v>
      </c>
      <c r="E271" s="37" t="s">
        <v>461</v>
      </c>
    </row>
    <row r="272" spans="1:5" ht="20.4">
      <c r="A272" t="s">
        <v>53</v>
      </c>
      <c r="E272" s="35" t="s">
        <v>462</v>
      </c>
    </row>
    <row r="273" spans="1:16" ht="12.6">
      <c r="A273" s="25" t="s">
        <v>45</v>
      </c>
      <c s="29" t="s">
        <v>463</v>
      </c>
      <c s="29" t="s">
        <v>464</v>
      </c>
      <c s="25" t="s">
        <v>47</v>
      </c>
      <c s="30" t="s">
        <v>465</v>
      </c>
      <c s="31" t="s">
        <v>152</v>
      </c>
      <c s="32">
        <v>2.5</v>
      </c>
      <c s="33">
        <v>0</v>
      </c>
      <c s="33">
        <f>ROUND(ROUND(H273,2)*ROUND(G273,3),2)</f>
      </c>
      <c r="O273">
        <f>(I273*21)/100</f>
      </c>
      <c t="s">
        <v>23</v>
      </c>
    </row>
    <row r="274" spans="1:5" ht="12.6">
      <c r="A274" s="34" t="s">
        <v>50</v>
      </c>
      <c r="E274" s="35" t="s">
        <v>47</v>
      </c>
    </row>
    <row r="275" spans="1:5" ht="20.4">
      <c r="A275" s="36" t="s">
        <v>51</v>
      </c>
      <c r="E275" s="37" t="s">
        <v>466</v>
      </c>
    </row>
    <row r="276" spans="1:5" ht="30.6">
      <c r="A276" t="s">
        <v>53</v>
      </c>
      <c r="E276" s="35" t="s">
        <v>467</v>
      </c>
    </row>
    <row r="277" spans="1:16" ht="12.6">
      <c r="A277" s="25" t="s">
        <v>45</v>
      </c>
      <c s="29" t="s">
        <v>468</v>
      </c>
      <c s="29" t="s">
        <v>469</v>
      </c>
      <c s="25" t="s">
        <v>47</v>
      </c>
      <c s="30" t="s">
        <v>470</v>
      </c>
      <c s="31" t="s">
        <v>152</v>
      </c>
      <c s="32">
        <v>20</v>
      </c>
      <c s="33">
        <v>0</v>
      </c>
      <c s="33">
        <f>ROUND(ROUND(H277,2)*ROUND(G277,3),2)</f>
      </c>
      <c r="O277">
        <f>(I277*21)/100</f>
      </c>
      <c t="s">
        <v>23</v>
      </c>
    </row>
    <row r="278" spans="1:5" ht="12.6">
      <c r="A278" s="34" t="s">
        <v>50</v>
      </c>
      <c r="E278" s="35" t="s">
        <v>47</v>
      </c>
    </row>
    <row r="279" spans="1:5" ht="40.8">
      <c r="A279" s="36" t="s">
        <v>51</v>
      </c>
      <c r="E279" s="37" t="s">
        <v>471</v>
      </c>
    </row>
    <row r="280" spans="1:5" ht="61.2">
      <c r="A280" t="s">
        <v>53</v>
      </c>
      <c r="E280" s="35" t="s">
        <v>472</v>
      </c>
    </row>
    <row r="281" spans="1:16" ht="12.6">
      <c r="A281" s="25" t="s">
        <v>45</v>
      </c>
      <c s="29" t="s">
        <v>473</v>
      </c>
      <c s="29" t="s">
        <v>474</v>
      </c>
      <c s="25" t="s">
        <v>29</v>
      </c>
      <c s="30" t="s">
        <v>475</v>
      </c>
      <c s="31" t="s">
        <v>49</v>
      </c>
      <c s="32">
        <v>1</v>
      </c>
      <c s="33">
        <v>0</v>
      </c>
      <c s="33">
        <f>ROUND(ROUND(H281,2)*ROUND(G281,3),2)</f>
      </c>
      <c r="O281">
        <f>(I281*21)/100</f>
      </c>
      <c t="s">
        <v>23</v>
      </c>
    </row>
    <row r="282" spans="1:5" ht="12.6">
      <c r="A282" s="34" t="s">
        <v>50</v>
      </c>
      <c r="E282" s="35" t="s">
        <v>47</v>
      </c>
    </row>
    <row r="283" spans="1:5" ht="71.4">
      <c r="A283" s="36" t="s">
        <v>51</v>
      </c>
      <c r="E283" s="37" t="s">
        <v>476</v>
      </c>
    </row>
    <row r="284" spans="1:5" ht="316.2">
      <c r="A284" t="s">
        <v>53</v>
      </c>
      <c r="E284" s="35" t="s">
        <v>477</v>
      </c>
    </row>
    <row r="285" spans="1:16" ht="12.6">
      <c r="A285" s="25" t="s">
        <v>45</v>
      </c>
      <c s="29" t="s">
        <v>478</v>
      </c>
      <c s="29" t="s">
        <v>479</v>
      </c>
      <c s="25" t="s">
        <v>29</v>
      </c>
      <c s="30" t="s">
        <v>480</v>
      </c>
      <c s="31" t="s">
        <v>481</v>
      </c>
      <c s="32">
        <v>303.952</v>
      </c>
      <c s="33">
        <v>0</v>
      </c>
      <c s="33">
        <f>ROUND(ROUND(H285,2)*ROUND(G285,3),2)</f>
      </c>
      <c r="O285">
        <f>(I285*21)/100</f>
      </c>
      <c t="s">
        <v>23</v>
      </c>
    </row>
    <row r="286" spans="1:5" ht="12.6">
      <c r="A286" s="34" t="s">
        <v>50</v>
      </c>
      <c r="E286" s="35" t="s">
        <v>47</v>
      </c>
    </row>
    <row r="287" spans="1:5" ht="61.2">
      <c r="A287" s="36" t="s">
        <v>51</v>
      </c>
      <c r="E287" s="37" t="s">
        <v>482</v>
      </c>
    </row>
    <row r="288" spans="1:5" ht="234.6">
      <c r="A288" t="s">
        <v>53</v>
      </c>
      <c r="E288" s="35" t="s">
        <v>483</v>
      </c>
    </row>
    <row r="289" spans="1:16" ht="12.6">
      <c r="A289" s="25" t="s">
        <v>45</v>
      </c>
      <c s="29" t="s">
        <v>484</v>
      </c>
      <c s="29" t="s">
        <v>479</v>
      </c>
      <c s="25" t="s">
        <v>23</v>
      </c>
      <c s="30" t="s">
        <v>480</v>
      </c>
      <c s="31" t="s">
        <v>481</v>
      </c>
      <c s="32">
        <v>72.22</v>
      </c>
      <c s="33">
        <v>0</v>
      </c>
      <c s="33">
        <f>ROUND(ROUND(H289,2)*ROUND(G289,3),2)</f>
      </c>
      <c r="O289">
        <f>(I289*21)/100</f>
      </c>
      <c t="s">
        <v>23</v>
      </c>
    </row>
    <row r="290" spans="1:5" ht="12.6">
      <c r="A290" s="34" t="s">
        <v>50</v>
      </c>
      <c r="E290" s="35" t="s">
        <v>47</v>
      </c>
    </row>
    <row r="291" spans="1:5" ht="30.6">
      <c r="A291" s="36" t="s">
        <v>51</v>
      </c>
      <c r="E291" s="37" t="s">
        <v>485</v>
      </c>
    </row>
    <row r="292" spans="1:5" ht="234.6">
      <c r="A292" t="s">
        <v>53</v>
      </c>
      <c r="E292" s="35" t="s">
        <v>483</v>
      </c>
    </row>
    <row r="293" spans="1:16" ht="12.6">
      <c r="A293" s="25" t="s">
        <v>45</v>
      </c>
      <c s="29" t="s">
        <v>486</v>
      </c>
      <c s="29" t="s">
        <v>479</v>
      </c>
      <c s="25" t="s">
        <v>22</v>
      </c>
      <c s="30" t="s">
        <v>480</v>
      </c>
      <c s="31" t="s">
        <v>481</v>
      </c>
      <c s="32">
        <v>135.648</v>
      </c>
      <c s="33">
        <v>0</v>
      </c>
      <c s="33">
        <f>ROUND(ROUND(H293,2)*ROUND(G293,3),2)</f>
      </c>
      <c r="O293">
        <f>(I293*21)/100</f>
      </c>
      <c t="s">
        <v>23</v>
      </c>
    </row>
    <row r="294" spans="1:5" ht="12.6">
      <c r="A294" s="34" t="s">
        <v>50</v>
      </c>
      <c r="E294" s="35" t="s">
        <v>47</v>
      </c>
    </row>
    <row r="295" spans="1:5" ht="30.6">
      <c r="A295" s="36" t="s">
        <v>51</v>
      </c>
      <c r="E295" s="37" t="s">
        <v>487</v>
      </c>
    </row>
    <row r="296" spans="1:5" ht="234.6">
      <c r="A296" t="s">
        <v>53</v>
      </c>
      <c r="E296" s="35" t="s">
        <v>483</v>
      </c>
    </row>
    <row r="297" spans="1:16" ht="12.6">
      <c r="A297" s="25" t="s">
        <v>45</v>
      </c>
      <c s="29" t="s">
        <v>488</v>
      </c>
      <c s="29" t="s">
        <v>489</v>
      </c>
      <c s="25" t="s">
        <v>47</v>
      </c>
      <c s="30" t="s">
        <v>490</v>
      </c>
      <c s="31" t="s">
        <v>481</v>
      </c>
      <c s="32">
        <v>4.4</v>
      </c>
      <c s="33">
        <v>0</v>
      </c>
      <c s="33">
        <f>ROUND(ROUND(H297,2)*ROUND(G297,3),2)</f>
      </c>
      <c r="O297">
        <f>(I297*21)/100</f>
      </c>
      <c t="s">
        <v>23</v>
      </c>
    </row>
    <row r="298" spans="1:5" ht="12.6">
      <c r="A298" s="34" t="s">
        <v>50</v>
      </c>
      <c r="E298" s="35" t="s">
        <v>47</v>
      </c>
    </row>
    <row r="299" spans="1:5" ht="20.4">
      <c r="A299" s="36" t="s">
        <v>51</v>
      </c>
      <c r="E299" s="37" t="s">
        <v>491</v>
      </c>
    </row>
    <row r="300" spans="1:5" ht="234.6">
      <c r="A300" t="s">
        <v>53</v>
      </c>
      <c r="E300" s="35" t="s">
        <v>483</v>
      </c>
    </row>
    <row r="301" spans="1:16" ht="12.6">
      <c r="A301" s="25" t="s">
        <v>45</v>
      </c>
      <c s="29" t="s">
        <v>492</v>
      </c>
      <c s="29" t="s">
        <v>493</v>
      </c>
      <c s="25" t="s">
        <v>47</v>
      </c>
      <c s="30" t="s">
        <v>494</v>
      </c>
      <c s="31" t="s">
        <v>495</v>
      </c>
      <c s="32">
        <v>1</v>
      </c>
      <c s="33">
        <v>0</v>
      </c>
      <c s="33">
        <f>ROUND(ROUND(H301,2)*ROUND(G301,3),2)</f>
      </c>
      <c r="O301">
        <f>(I301*21)/100</f>
      </c>
      <c t="s">
        <v>23</v>
      </c>
    </row>
    <row r="302" spans="1:5" ht="12.6">
      <c r="A302" s="34" t="s">
        <v>50</v>
      </c>
      <c r="E302" s="35" t="s">
        <v>47</v>
      </c>
    </row>
    <row r="303" spans="1:5" ht="12.6">
      <c r="A303" s="36" t="s">
        <v>51</v>
      </c>
      <c r="E303" s="37" t="s">
        <v>496</v>
      </c>
    </row>
    <row r="304" spans="1:5" ht="12.6">
      <c r="A304" t="s">
        <v>53</v>
      </c>
      <c r="E304" s="35" t="s">
        <v>47</v>
      </c>
    </row>
    <row r="305" spans="1:16" ht="12.6">
      <c r="A305" s="25" t="s">
        <v>45</v>
      </c>
      <c s="29" t="s">
        <v>497</v>
      </c>
      <c s="29" t="s">
        <v>498</v>
      </c>
      <c s="25" t="s">
        <v>47</v>
      </c>
      <c s="30" t="s">
        <v>499</v>
      </c>
      <c s="31" t="s">
        <v>495</v>
      </c>
      <c s="32">
        <v>1</v>
      </c>
      <c s="33">
        <v>0</v>
      </c>
      <c s="33">
        <f>ROUND(ROUND(H305,2)*ROUND(G305,3),2)</f>
      </c>
      <c r="O305">
        <f>(I305*21)/100</f>
      </c>
      <c t="s">
        <v>23</v>
      </c>
    </row>
    <row r="306" spans="1:5" ht="12.6">
      <c r="A306" s="34" t="s">
        <v>50</v>
      </c>
      <c r="E306" s="35" t="s">
        <v>47</v>
      </c>
    </row>
    <row r="307" spans="1:5" ht="12.6">
      <c r="A307" s="36" t="s">
        <v>51</v>
      </c>
      <c r="E307" s="37" t="s">
        <v>496</v>
      </c>
    </row>
    <row r="308" spans="1:5" ht="12.6">
      <c r="A308" t="s">
        <v>53</v>
      </c>
      <c r="E308" s="35" t="s">
        <v>47</v>
      </c>
    </row>
    <row r="309" spans="1:16" ht="12.6">
      <c r="A309" s="25" t="s">
        <v>45</v>
      </c>
      <c s="29" t="s">
        <v>500</v>
      </c>
      <c s="29" t="s">
        <v>501</v>
      </c>
      <c s="25" t="s">
        <v>47</v>
      </c>
      <c s="30" t="s">
        <v>502</v>
      </c>
      <c s="31" t="s">
        <v>503</v>
      </c>
      <c s="32">
        <v>150</v>
      </c>
      <c s="33">
        <v>0</v>
      </c>
      <c s="33">
        <f>ROUND(ROUND(H309,2)*ROUND(G309,3),2)</f>
      </c>
      <c r="O309">
        <f>(I309*21)/100</f>
      </c>
      <c t="s">
        <v>23</v>
      </c>
    </row>
    <row r="310" spans="1:5" ht="12.6">
      <c r="A310" s="34" t="s">
        <v>50</v>
      </c>
      <c r="E310" s="35" t="s">
        <v>47</v>
      </c>
    </row>
    <row r="311" spans="1:5" ht="12.6">
      <c r="A311" s="36" t="s">
        <v>51</v>
      </c>
      <c r="E311" s="37" t="s">
        <v>504</v>
      </c>
    </row>
    <row r="312" spans="1:5" ht="12.6">
      <c r="A312" t="s">
        <v>53</v>
      </c>
      <c r="E312" s="35" t="s">
        <v>47</v>
      </c>
    </row>
    <row r="313" spans="1:16" ht="12.6">
      <c r="A313" s="25" t="s">
        <v>45</v>
      </c>
      <c s="29" t="s">
        <v>505</v>
      </c>
      <c s="29" t="s">
        <v>506</v>
      </c>
      <c s="25" t="s">
        <v>47</v>
      </c>
      <c s="30" t="s">
        <v>507</v>
      </c>
      <c s="31" t="s">
        <v>146</v>
      </c>
      <c s="32">
        <v>13</v>
      </c>
      <c s="33">
        <v>0</v>
      </c>
      <c s="33">
        <f>ROUND(ROUND(H313,2)*ROUND(G313,3),2)</f>
      </c>
      <c r="O313">
        <f>(I313*21)/100</f>
      </c>
      <c t="s">
        <v>23</v>
      </c>
    </row>
    <row r="314" spans="1:5" ht="12.6">
      <c r="A314" s="34" t="s">
        <v>50</v>
      </c>
      <c r="E314" s="35" t="s">
        <v>47</v>
      </c>
    </row>
    <row r="315" spans="1:5" ht="12.6">
      <c r="A315" s="36" t="s">
        <v>51</v>
      </c>
      <c r="E315" s="37" t="s">
        <v>508</v>
      </c>
    </row>
    <row r="316" spans="1:5" ht="51">
      <c r="A316" t="s">
        <v>53</v>
      </c>
      <c r="E316" s="35" t="s">
        <v>509</v>
      </c>
    </row>
    <row r="317" spans="1:16" ht="12.6">
      <c r="A317" s="25" t="s">
        <v>45</v>
      </c>
      <c s="29" t="s">
        <v>510</v>
      </c>
      <c s="29" t="s">
        <v>511</v>
      </c>
      <c s="25" t="s">
        <v>47</v>
      </c>
      <c s="30" t="s">
        <v>512</v>
      </c>
      <c s="31" t="s">
        <v>146</v>
      </c>
      <c s="32">
        <v>13</v>
      </c>
      <c s="33">
        <v>0</v>
      </c>
      <c s="33">
        <f>ROUND(ROUND(H317,2)*ROUND(G317,3),2)</f>
      </c>
      <c r="O317">
        <f>(I317*21)/100</f>
      </c>
      <c t="s">
        <v>23</v>
      </c>
    </row>
    <row r="318" spans="1:5" ht="12.6">
      <c r="A318" s="34" t="s">
        <v>50</v>
      </c>
      <c r="E318" s="35" t="s">
        <v>47</v>
      </c>
    </row>
    <row r="319" spans="1:5" ht="12.6">
      <c r="A319" s="36" t="s">
        <v>51</v>
      </c>
      <c r="E319" s="37" t="s">
        <v>508</v>
      </c>
    </row>
    <row r="320" spans="1:5" ht="12.6">
      <c r="A320" t="s">
        <v>53</v>
      </c>
      <c r="E320" s="35" t="s">
        <v>513</v>
      </c>
    </row>
    <row r="321" spans="1:16" ht="12.6">
      <c r="A321" s="25" t="s">
        <v>45</v>
      </c>
      <c s="29" t="s">
        <v>514</v>
      </c>
      <c s="29" t="s">
        <v>515</v>
      </c>
      <c s="25" t="s">
        <v>47</v>
      </c>
      <c s="30" t="s">
        <v>516</v>
      </c>
      <c s="31" t="s">
        <v>503</v>
      </c>
      <c s="32">
        <v>1950</v>
      </c>
      <c s="33">
        <v>0</v>
      </c>
      <c s="33">
        <f>ROUND(ROUND(H321,2)*ROUND(G321,3),2)</f>
      </c>
      <c r="O321">
        <f>(I321*21)/100</f>
      </c>
      <c t="s">
        <v>23</v>
      </c>
    </row>
    <row r="322" spans="1:5" ht="12.6">
      <c r="A322" s="34" t="s">
        <v>50</v>
      </c>
      <c r="E322" s="35" t="s">
        <v>47</v>
      </c>
    </row>
    <row r="323" spans="1:5" ht="12.6">
      <c r="A323" s="36" t="s">
        <v>51</v>
      </c>
      <c r="E323" s="37" t="s">
        <v>517</v>
      </c>
    </row>
    <row r="324" spans="1:5" ht="20.4">
      <c r="A324" t="s">
        <v>53</v>
      </c>
      <c r="E324" s="35" t="s">
        <v>518</v>
      </c>
    </row>
    <row r="325" spans="1:16" ht="12.6">
      <c r="A325" s="25" t="s">
        <v>45</v>
      </c>
      <c s="29" t="s">
        <v>519</v>
      </c>
      <c s="29" t="s">
        <v>520</v>
      </c>
      <c s="25" t="s">
        <v>47</v>
      </c>
      <c s="30" t="s">
        <v>521</v>
      </c>
      <c s="31" t="s">
        <v>146</v>
      </c>
      <c s="32">
        <v>5</v>
      </c>
      <c s="33">
        <v>0</v>
      </c>
      <c s="33">
        <f>ROUND(ROUND(H325,2)*ROUND(G325,3),2)</f>
      </c>
      <c r="O325">
        <f>(I325*21)/100</f>
      </c>
      <c t="s">
        <v>23</v>
      </c>
    </row>
    <row r="326" spans="1:5" ht="12.6">
      <c r="A326" s="34" t="s">
        <v>50</v>
      </c>
      <c r="E326" s="35" t="s">
        <v>47</v>
      </c>
    </row>
    <row r="327" spans="1:5" ht="12.6">
      <c r="A327" s="36" t="s">
        <v>51</v>
      </c>
      <c r="E327" s="37" t="s">
        <v>522</v>
      </c>
    </row>
    <row r="328" spans="1:5" ht="51">
      <c r="A328" t="s">
        <v>53</v>
      </c>
      <c r="E328" s="35" t="s">
        <v>509</v>
      </c>
    </row>
    <row r="329" spans="1:16" ht="12.6">
      <c r="A329" s="25" t="s">
        <v>45</v>
      </c>
      <c s="29" t="s">
        <v>523</v>
      </c>
      <c s="29" t="s">
        <v>524</v>
      </c>
      <c s="25" t="s">
        <v>47</v>
      </c>
      <c s="30" t="s">
        <v>525</v>
      </c>
      <c s="31" t="s">
        <v>146</v>
      </c>
      <c s="32">
        <v>5</v>
      </c>
      <c s="33">
        <v>0</v>
      </c>
      <c s="33">
        <f>ROUND(ROUND(H329,2)*ROUND(G329,3),2)</f>
      </c>
      <c r="O329">
        <f>(I329*21)/100</f>
      </c>
      <c t="s">
        <v>23</v>
      </c>
    </row>
    <row r="330" spans="1:5" ht="12.6">
      <c r="A330" s="34" t="s">
        <v>50</v>
      </c>
      <c r="E330" s="35" t="s">
        <v>47</v>
      </c>
    </row>
    <row r="331" spans="1:5" ht="12.6">
      <c r="A331" s="36" t="s">
        <v>51</v>
      </c>
      <c r="E331" s="37" t="s">
        <v>526</v>
      </c>
    </row>
    <row r="332" spans="1:5" ht="12.6">
      <c r="A332" t="s">
        <v>53</v>
      </c>
      <c r="E332" s="35" t="s">
        <v>513</v>
      </c>
    </row>
    <row r="333" spans="1:16" ht="12.6">
      <c r="A333" s="25" t="s">
        <v>45</v>
      </c>
      <c s="29" t="s">
        <v>527</v>
      </c>
      <c s="29" t="s">
        <v>528</v>
      </c>
      <c s="25" t="s">
        <v>47</v>
      </c>
      <c s="30" t="s">
        <v>529</v>
      </c>
      <c s="31" t="s">
        <v>503</v>
      </c>
      <c s="32">
        <v>750</v>
      </c>
      <c s="33">
        <v>0</v>
      </c>
      <c s="33">
        <f>ROUND(ROUND(H333,2)*ROUND(G333,3),2)</f>
      </c>
      <c r="O333">
        <f>(I333*21)/100</f>
      </c>
      <c t="s">
        <v>23</v>
      </c>
    </row>
    <row r="334" spans="1:5" ht="12.6">
      <c r="A334" s="34" t="s">
        <v>50</v>
      </c>
      <c r="E334" s="35" t="s">
        <v>47</v>
      </c>
    </row>
    <row r="335" spans="1:5" ht="12.6">
      <c r="A335" s="36" t="s">
        <v>51</v>
      </c>
      <c r="E335" s="37" t="s">
        <v>530</v>
      </c>
    </row>
    <row r="336" spans="1:5" ht="20.4">
      <c r="A336" t="s">
        <v>53</v>
      </c>
      <c r="E336" s="35" t="s">
        <v>518</v>
      </c>
    </row>
    <row r="337" spans="1:16" ht="12.6">
      <c r="A337" s="25" t="s">
        <v>45</v>
      </c>
      <c s="29" t="s">
        <v>531</v>
      </c>
      <c s="29" t="s">
        <v>532</v>
      </c>
      <c s="25" t="s">
        <v>47</v>
      </c>
      <c s="30" t="s">
        <v>533</v>
      </c>
      <c s="31" t="s">
        <v>146</v>
      </c>
      <c s="32">
        <v>7</v>
      </c>
      <c s="33">
        <v>0</v>
      </c>
      <c s="33">
        <f>ROUND(ROUND(H337,2)*ROUND(G337,3),2)</f>
      </c>
      <c r="O337">
        <f>(I337*21)/100</f>
      </c>
      <c t="s">
        <v>23</v>
      </c>
    </row>
    <row r="338" spans="1:5" ht="12.6">
      <c r="A338" s="34" t="s">
        <v>50</v>
      </c>
      <c r="E338" s="35" t="s">
        <v>47</v>
      </c>
    </row>
    <row r="339" spans="1:5" ht="12.6">
      <c r="A339" s="36" t="s">
        <v>51</v>
      </c>
      <c r="E339" s="37" t="s">
        <v>534</v>
      </c>
    </row>
    <row r="340" spans="1:5" ht="40.8">
      <c r="A340" t="s">
        <v>53</v>
      </c>
      <c r="E340" s="35" t="s">
        <v>535</v>
      </c>
    </row>
    <row r="341" spans="1:16" ht="12.6">
      <c r="A341" s="25" t="s">
        <v>45</v>
      </c>
      <c s="29" t="s">
        <v>536</v>
      </c>
      <c s="29" t="s">
        <v>537</v>
      </c>
      <c s="25" t="s">
        <v>47</v>
      </c>
      <c s="30" t="s">
        <v>538</v>
      </c>
      <c s="31" t="s">
        <v>146</v>
      </c>
      <c s="32">
        <v>7</v>
      </c>
      <c s="33">
        <v>0</v>
      </c>
      <c s="33">
        <f>ROUND(ROUND(H341,2)*ROUND(G341,3),2)</f>
      </c>
      <c r="O341">
        <f>(I341*21)/100</f>
      </c>
      <c t="s">
        <v>23</v>
      </c>
    </row>
    <row r="342" spans="1:5" ht="12.6">
      <c r="A342" s="34" t="s">
        <v>50</v>
      </c>
      <c r="E342" s="35" t="s">
        <v>47</v>
      </c>
    </row>
    <row r="343" spans="1:5" ht="12.6">
      <c r="A343" s="36" t="s">
        <v>51</v>
      </c>
      <c r="E343" s="37" t="s">
        <v>539</v>
      </c>
    </row>
    <row r="344" spans="1:5" ht="12.6">
      <c r="A344" t="s">
        <v>53</v>
      </c>
      <c r="E344" s="35" t="s">
        <v>540</v>
      </c>
    </row>
    <row r="345" spans="1:16" ht="12.6">
      <c r="A345" s="25" t="s">
        <v>45</v>
      </c>
      <c s="29" t="s">
        <v>541</v>
      </c>
      <c s="29" t="s">
        <v>542</v>
      </c>
      <c s="25" t="s">
        <v>47</v>
      </c>
      <c s="30" t="s">
        <v>543</v>
      </c>
      <c s="31" t="s">
        <v>503</v>
      </c>
      <c s="32">
        <v>1050</v>
      </c>
      <c s="33">
        <v>0</v>
      </c>
      <c s="33">
        <f>ROUND(ROUND(H345,2)*ROUND(G345,3),2)</f>
      </c>
      <c r="O345">
        <f>(I345*21)/100</f>
      </c>
      <c t="s">
        <v>23</v>
      </c>
    </row>
    <row r="346" spans="1:5" ht="12.6">
      <c r="A346" s="34" t="s">
        <v>50</v>
      </c>
      <c r="E346" s="35" t="s">
        <v>47</v>
      </c>
    </row>
    <row r="347" spans="1:5" ht="12.6">
      <c r="A347" s="36" t="s">
        <v>51</v>
      </c>
      <c r="E347" s="37" t="s">
        <v>544</v>
      </c>
    </row>
    <row r="348" spans="1:5" ht="20.4">
      <c r="A348" t="s">
        <v>53</v>
      </c>
      <c r="E348" s="35" t="s">
        <v>545</v>
      </c>
    </row>
    <row r="349" spans="1:16" ht="12.6">
      <c r="A349" s="25" t="s">
        <v>45</v>
      </c>
      <c s="29" t="s">
        <v>546</v>
      </c>
      <c s="29" t="s">
        <v>547</v>
      </c>
      <c s="25" t="s">
        <v>47</v>
      </c>
      <c s="30" t="s">
        <v>548</v>
      </c>
      <c s="31" t="s">
        <v>146</v>
      </c>
      <c s="32">
        <v>5</v>
      </c>
      <c s="33">
        <v>0</v>
      </c>
      <c s="33">
        <f>ROUND(ROUND(H349,2)*ROUND(G349,3),2)</f>
      </c>
      <c r="O349">
        <f>(I349*21)/100</f>
      </c>
      <c t="s">
        <v>23</v>
      </c>
    </row>
    <row r="350" spans="1:5" ht="12.6">
      <c r="A350" s="34" t="s">
        <v>50</v>
      </c>
      <c r="E350" s="35" t="s">
        <v>47</v>
      </c>
    </row>
    <row r="351" spans="1:5" ht="12.6">
      <c r="A351" s="36" t="s">
        <v>51</v>
      </c>
      <c r="E351" s="37" t="s">
        <v>549</v>
      </c>
    </row>
    <row r="352" spans="1:5" ht="40.8">
      <c r="A352" t="s">
        <v>53</v>
      </c>
      <c r="E352" s="35" t="s">
        <v>535</v>
      </c>
    </row>
    <row r="353" spans="1:16" ht="12.6">
      <c r="A353" s="25" t="s">
        <v>45</v>
      </c>
      <c s="29" t="s">
        <v>550</v>
      </c>
      <c s="29" t="s">
        <v>551</v>
      </c>
      <c s="25" t="s">
        <v>47</v>
      </c>
      <c s="30" t="s">
        <v>552</v>
      </c>
      <c s="31" t="s">
        <v>146</v>
      </c>
      <c s="32">
        <v>5</v>
      </c>
      <c s="33">
        <v>0</v>
      </c>
      <c s="33">
        <f>ROUND(ROUND(H353,2)*ROUND(G353,3),2)</f>
      </c>
      <c r="O353">
        <f>(I353*21)/100</f>
      </c>
      <c t="s">
        <v>23</v>
      </c>
    </row>
    <row r="354" spans="1:5" ht="12.6">
      <c r="A354" s="34" t="s">
        <v>50</v>
      </c>
      <c r="E354" s="35" t="s">
        <v>47</v>
      </c>
    </row>
    <row r="355" spans="1:5" ht="12.6">
      <c r="A355" s="36" t="s">
        <v>51</v>
      </c>
      <c r="E355" s="37" t="s">
        <v>553</v>
      </c>
    </row>
    <row r="356" spans="1:5" ht="12.6">
      <c r="A356" t="s">
        <v>53</v>
      </c>
      <c r="E356" s="35" t="s">
        <v>540</v>
      </c>
    </row>
    <row r="357" spans="1:16" ht="12.6">
      <c r="A357" s="25" t="s">
        <v>45</v>
      </c>
      <c s="29" t="s">
        <v>554</v>
      </c>
      <c s="29" t="s">
        <v>555</v>
      </c>
      <c s="25" t="s">
        <v>47</v>
      </c>
      <c s="30" t="s">
        <v>556</v>
      </c>
      <c s="31" t="s">
        <v>503</v>
      </c>
      <c s="32">
        <v>750</v>
      </c>
      <c s="33">
        <v>0</v>
      </c>
      <c s="33">
        <f>ROUND(ROUND(H357,2)*ROUND(G357,3),2)</f>
      </c>
      <c r="O357">
        <f>(I357*21)/100</f>
      </c>
      <c t="s">
        <v>23</v>
      </c>
    </row>
    <row r="358" spans="1:5" ht="12.6">
      <c r="A358" s="34" t="s">
        <v>50</v>
      </c>
      <c r="E358" s="35" t="s">
        <v>47</v>
      </c>
    </row>
    <row r="359" spans="1:5" ht="12.6">
      <c r="A359" s="36" t="s">
        <v>51</v>
      </c>
      <c r="E359" s="37" t="s">
        <v>557</v>
      </c>
    </row>
    <row r="360" spans="1:5" ht="20.4">
      <c r="A360" t="s">
        <v>53</v>
      </c>
      <c r="E360" s="35" t="s">
        <v>545</v>
      </c>
    </row>
    <row r="361" spans="1:16" ht="12.6">
      <c r="A361" s="25" t="s">
        <v>45</v>
      </c>
      <c s="29" t="s">
        <v>558</v>
      </c>
      <c s="29" t="s">
        <v>559</v>
      </c>
      <c s="25" t="s">
        <v>47</v>
      </c>
      <c s="30" t="s">
        <v>560</v>
      </c>
      <c s="31" t="s">
        <v>146</v>
      </c>
      <c s="32">
        <v>12</v>
      </c>
      <c s="33">
        <v>0</v>
      </c>
      <c s="33">
        <f>ROUND(ROUND(H361,2)*ROUND(G361,3),2)</f>
      </c>
      <c r="O361">
        <f>(I361*21)/100</f>
      </c>
      <c t="s">
        <v>23</v>
      </c>
    </row>
    <row r="362" spans="1:5" ht="12.6">
      <c r="A362" s="34" t="s">
        <v>50</v>
      </c>
      <c r="E362" s="35" t="s">
        <v>47</v>
      </c>
    </row>
    <row r="363" spans="1:5" ht="12.6">
      <c r="A363" s="36" t="s">
        <v>51</v>
      </c>
      <c r="E363" s="37" t="s">
        <v>561</v>
      </c>
    </row>
    <row r="364" spans="1:5" ht="40.8">
      <c r="A364" t="s">
        <v>53</v>
      </c>
      <c r="E364" s="35" t="s">
        <v>535</v>
      </c>
    </row>
    <row r="365" spans="1:16" ht="12.6">
      <c r="A365" s="25" t="s">
        <v>45</v>
      </c>
      <c s="29" t="s">
        <v>562</v>
      </c>
      <c s="29" t="s">
        <v>563</v>
      </c>
      <c s="25" t="s">
        <v>47</v>
      </c>
      <c s="30" t="s">
        <v>564</v>
      </c>
      <c s="31" t="s">
        <v>146</v>
      </c>
      <c s="32">
        <v>12</v>
      </c>
      <c s="33">
        <v>0</v>
      </c>
      <c s="33">
        <f>ROUND(ROUND(H365,2)*ROUND(G365,3),2)</f>
      </c>
      <c r="O365">
        <f>(I365*21)/100</f>
      </c>
      <c t="s">
        <v>23</v>
      </c>
    </row>
    <row r="366" spans="1:5" ht="12.6">
      <c r="A366" s="34" t="s">
        <v>50</v>
      </c>
      <c r="E366" s="35" t="s">
        <v>47</v>
      </c>
    </row>
    <row r="367" spans="1:5" ht="12.6">
      <c r="A367" s="36" t="s">
        <v>51</v>
      </c>
      <c r="E367" s="37" t="s">
        <v>565</v>
      </c>
    </row>
    <row r="368" spans="1:5" ht="12.6">
      <c r="A368" t="s">
        <v>53</v>
      </c>
      <c r="E368" s="35" t="s">
        <v>540</v>
      </c>
    </row>
    <row r="369" spans="1:16" ht="12.6">
      <c r="A369" s="25" t="s">
        <v>45</v>
      </c>
      <c s="29" t="s">
        <v>566</v>
      </c>
      <c s="29" t="s">
        <v>567</v>
      </c>
      <c s="25" t="s">
        <v>47</v>
      </c>
      <c s="30" t="s">
        <v>568</v>
      </c>
      <c s="31" t="s">
        <v>503</v>
      </c>
      <c s="32">
        <v>1800</v>
      </c>
      <c s="33">
        <v>0</v>
      </c>
      <c s="33">
        <f>ROUND(ROUND(H369,2)*ROUND(G369,3),2)</f>
      </c>
      <c r="O369">
        <f>(I369*21)/100</f>
      </c>
      <c t="s">
        <v>23</v>
      </c>
    </row>
    <row r="370" spans="1:5" ht="12.6">
      <c r="A370" s="34" t="s">
        <v>50</v>
      </c>
      <c r="E370" s="35" t="s">
        <v>47</v>
      </c>
    </row>
    <row r="371" spans="1:5" ht="12.6">
      <c r="A371" s="36" t="s">
        <v>51</v>
      </c>
      <c r="E371" s="37" t="s">
        <v>569</v>
      </c>
    </row>
    <row r="372" spans="1:5" ht="20.4">
      <c r="A372" t="s">
        <v>53</v>
      </c>
      <c r="E372" s="35" t="s">
        <v>545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